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secretar.SCHOOL7\Downloads\"/>
    </mc:Choice>
  </mc:AlternateContent>
  <bookViews>
    <workbookView xWindow="0" yWindow="0" windowWidth="19200" windowHeight="1000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H19" i="1" l="1"/>
  <c r="J13" i="1"/>
  <c r="I13" i="1"/>
  <c r="H13" i="1"/>
  <c r="G13" i="1"/>
  <c r="G15" i="1" l="1"/>
  <c r="J14" i="1"/>
  <c r="I14" i="1"/>
  <c r="H15" i="1"/>
  <c r="J12" i="1"/>
  <c r="H4" i="1"/>
  <c r="J15" i="1" l="1"/>
  <c r="I15" i="1"/>
  <c r="H14" i="1"/>
  <c r="G14" i="1"/>
  <c r="F9" i="1" l="1"/>
  <c r="E9" i="1" l="1"/>
  <c r="J18" i="1" l="1"/>
  <c r="I18" i="1"/>
  <c r="H18" i="1"/>
  <c r="G18" i="1"/>
  <c r="J8" i="1"/>
  <c r="G8" i="1"/>
  <c r="H8" i="1"/>
  <c r="I8" i="1"/>
  <c r="J17" i="1" l="1"/>
  <c r="I17" i="1"/>
  <c r="H17" i="1"/>
  <c r="G17" i="1"/>
  <c r="I12" i="1"/>
  <c r="H12" i="1"/>
  <c r="G12" i="1"/>
  <c r="J7" i="1"/>
  <c r="I7" i="1"/>
  <c r="H7" i="1"/>
  <c r="G7" i="1"/>
  <c r="J4" i="1"/>
  <c r="I4" i="1"/>
  <c r="G4" i="1"/>
  <c r="F19" i="1"/>
  <c r="E19" i="1"/>
  <c r="J19" i="1" l="1"/>
  <c r="I19" i="1"/>
  <c r="G19" i="1"/>
  <c r="H9" i="1"/>
  <c r="G9" i="1"/>
  <c r="J9" i="1"/>
  <c r="I9" i="1"/>
</calcChain>
</file>

<file path=xl/sharedStrings.xml><?xml version="1.0" encoding="utf-8"?>
<sst xmlns="http://schemas.openxmlformats.org/spreadsheetml/2006/main" count="51" uniqueCount="46">
  <si>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</si>
  <si>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</si>
  <si>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</si>
  <si>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</si>
  <si>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</si>
  <si>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</si>
  <si>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</si>
  <si>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</si>
  <si>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</si>
  <si>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</si>
  <si>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</si>
  <si>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</si>
  <si>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</si>
  <si>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</si>
  <si>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</si>
  <si>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</si>
  <si>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</si>
  <si>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</si>
  <si>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</si>
  <si>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</si>
  <si>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</si>
  <si>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>пром</t>
  </si>
  <si>
    <t xml:space="preserve">пром </t>
  </si>
  <si>
    <t>90</t>
  </si>
  <si>
    <t>16.4</t>
  </si>
  <si>
    <t>32.10</t>
  </si>
  <si>
    <t>Каша пшеничная молочная с маслом сливочным</t>
  </si>
  <si>
    <t>Кофейный напиток на молоке</t>
  </si>
  <si>
    <t>Бутерброд с сыром</t>
  </si>
  <si>
    <t>хлеб черн.</t>
  </si>
  <si>
    <t>хлеб бел.</t>
  </si>
  <si>
    <t xml:space="preserve">Фрукты </t>
  </si>
  <si>
    <t>16.2</t>
  </si>
  <si>
    <t>64</t>
  </si>
  <si>
    <t>46.3</t>
  </si>
  <si>
    <t>44206</t>
  </si>
  <si>
    <t>Колбаски "Витаминные"</t>
  </si>
  <si>
    <t>Макароны отварные</t>
  </si>
  <si>
    <t>Компот из кураги и яблок</t>
  </si>
  <si>
    <t>Салат из свежих овощей с маслом растительным</t>
  </si>
  <si>
    <t>Суп картофельный с бобовыми, мясом, зеленью</t>
  </si>
  <si>
    <t>Хлеб ржано-пшеничный</t>
  </si>
  <si>
    <t>фрукт</t>
  </si>
  <si>
    <t>2 блюдо</t>
  </si>
  <si>
    <t>Хлеб пшеничный витаминизированный</t>
  </si>
  <si>
    <t>МАОУ СОШ №7                                         1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</si>
</sst>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6" fillId="0" borderId="0"/>
    <xf numFmtId="165" fontId="4" fillId="0" borderId="0" applyFont="0" applyFill="0" applyBorder="0" applyAlignment="0" applyProtection="0"/>
    <xf numFmtId="0" fontId="8" fillId="0" borderId="0"/>
    <xf numFmtId="0" fontId="3" fillId="0" borderId="0"/>
  </cellStyleXfs>
  <cellXfs count="70">
    <xf numFmtId="0" fontId="0" fillId="0" borderId="0" xfId="0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6" fillId="0" borderId="5" xfId="5" applyBorder="1"/>
    <xf numFmtId="0" fontId="6" fillId="0" borderId="1" xfId="5" applyBorder="1"/>
    <xf numFmtId="0" fontId="6" fillId="0" borderId="9" xfId="5" applyFill="1" applyBorder="1" applyProtection="1">
      <protection locked="0"/>
    </xf>
    <xf numFmtId="0" fontId="6" fillId="3" borderId="1" xfId="5" applyFill="1" applyBorder="1" applyProtection="1">
      <protection locked="0"/>
    </xf>
    <xf numFmtId="0" fontId="6" fillId="3" borderId="1" xfId="5" applyFill="1" applyBorder="1" applyAlignment="1" applyProtection="1">
      <alignment wrapText="1"/>
      <protection locked="0"/>
    </xf>
    <xf numFmtId="1" fontId="6" fillId="3" borderId="1" xfId="5" applyNumberFormat="1" applyFill="1" applyBorder="1" applyProtection="1">
      <protection locked="0"/>
    </xf>
    <xf numFmtId="2" fontId="6" fillId="3" borderId="1" xfId="5" applyNumberFormat="1" applyFill="1" applyBorder="1" applyProtection="1">
      <protection locked="0"/>
    </xf>
    <xf numFmtId="0" fontId="6" fillId="3" borderId="9" xfId="5" applyFill="1" applyBorder="1" applyProtection="1">
      <protection locked="0"/>
    </xf>
    <xf numFmtId="0" fontId="6" fillId="3" borderId="9" xfId="5" applyFill="1" applyBorder="1" applyAlignment="1" applyProtection="1">
      <alignment wrapText="1"/>
      <protection locked="0"/>
    </xf>
    <xf numFmtId="1" fontId="6" fillId="3" borderId="9" xfId="5" applyNumberFormat="1" applyFill="1" applyBorder="1" applyProtection="1">
      <protection locked="0"/>
    </xf>
    <xf numFmtId="2" fontId="6" fillId="3" borderId="9" xfId="5" applyNumberFormat="1" applyFill="1" applyBorder="1" applyProtection="1">
      <protection locked="0"/>
    </xf>
    <xf numFmtId="0" fontId="6" fillId="0" borderId="4" xfId="5" applyBorder="1"/>
    <xf numFmtId="1" fontId="6" fillId="3" borderId="7" xfId="5" applyNumberFormat="1" applyFill="1" applyBorder="1" applyProtection="1">
      <protection locked="0"/>
    </xf>
    <xf numFmtId="1" fontId="6" fillId="3" borderId="10" xfId="5" applyNumberFormat="1" applyFill="1" applyBorder="1" applyProtection="1">
      <protection locked="0"/>
    </xf>
    <xf numFmtId="49" fontId="7" fillId="0" borderId="1" xfId="7" applyNumberFormat="1" applyFont="1" applyFill="1" applyBorder="1" applyAlignment="1">
      <alignment horizontal="left" vertical="center"/>
    </xf>
    <xf numFmtId="1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 wrapText="1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vertical="center"/>
    </xf>
    <xf numFmtId="2" fontId="7" fillId="0" borderId="1" xfId="7" applyNumberFormat="1" applyFont="1" applyFill="1" applyBorder="1" applyAlignment="1">
      <alignment vertical="center" wrapText="1"/>
    </xf>
    <xf numFmtId="0" fontId="6" fillId="0" borderId="5" xfId="5" applyFill="1" applyBorder="1"/>
    <xf numFmtId="0" fontId="6" fillId="2" borderId="1" xfId="5" applyFill="1" applyBorder="1" applyProtection="1">
      <protection locked="0"/>
    </xf>
    <xf numFmtId="2" fontId="7" fillId="0" borderId="1" xfId="7" applyNumberFormat="1" applyFont="1" applyFill="1" applyBorder="1" applyAlignment="1">
      <alignment horizontal="left" vertical="center" wrapText="1"/>
    </xf>
    <xf numFmtId="0" fontId="7" fillId="0" borderId="1" xfId="7" applyFont="1" applyFill="1" applyBorder="1" applyAlignment="1">
      <alignment horizontal="left" vertical="center"/>
    </xf>
    <xf numFmtId="2" fontId="5" fillId="0" borderId="1" xfId="7" applyNumberFormat="1" applyFont="1" applyFill="1" applyBorder="1" applyAlignment="1">
      <alignment horizontal="left" vertical="center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49" fontId="7" fillId="0" borderId="1" xfId="7" applyNumberFormat="1" applyFont="1" applyFill="1" applyBorder="1" applyAlignment="1">
      <alignment horizontal="left" vertical="center"/>
    </xf>
    <xf numFmtId="1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5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5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Border="1" applyAlignment="1">
      <alignment horizontal="left" vertical="center"/>
    </xf>
    <xf numFmtId="2" fontId="10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11" fillId="0" borderId="1" xfId="0" applyNumberFormat="1" applyFont="1" applyFill="1" applyBorder="1" applyAlignment="1" applyProtection="1">
      <alignment horizontal="left"/>
      <protection locked="0"/>
    </xf>
    <xf numFmtId="2" fontId="5" fillId="0" borderId="1" xfId="8" applyNumberFormat="1" applyFont="1" applyFill="1" applyBorder="1" applyAlignment="1">
      <alignment horizontal="left" vertical="center"/>
    </xf>
    <xf numFmtId="2" fontId="5" fillId="0" borderId="0" xfId="7" applyNumberFormat="1" applyFont="1" applyFill="1" applyBorder="1" applyAlignment="1">
      <alignment horizontal="left" vertical="center" wrapText="1"/>
    </xf>
    <xf numFmtId="0" fontId="5" fillId="0" borderId="1" xfId="7" applyFont="1" applyFill="1" applyBorder="1" applyAlignment="1">
      <alignment horizontal="left" vertical="center" wrapText="1"/>
    </xf>
    <xf numFmtId="2" fontId="5" fillId="0" borderId="1" xfId="7" applyNumberFormat="1" applyFont="1" applyFill="1" applyBorder="1" applyAlignment="1">
      <alignment vertical="center"/>
    </xf>
    <xf numFmtId="0" fontId="2" fillId="0" borderId="5" xfId="5" applyFont="1" applyBorder="1"/>
    <xf numFmtId="0" fontId="1" fillId="0" borderId="1" xfId="5" applyFont="1" applyBorder="1"/>
    <xf numFmtId="2" fontId="5" fillId="0" borderId="1" xfId="7" applyNumberFormat="1" applyFont="1" applyFill="1" applyBorder="1" applyAlignment="1">
      <alignment vertical="center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" xfId="0" applyBorder="1" applyAlignment="1">
      <alignment vertical="top"/>
    </xf>
  </cellXfs>
  <cellStyles count="9">
    <cellStyle name="Обычный" xfId="0" builtinId="0"/>
    <cellStyle name="Обычный 11" xfId="1"/>
    <cellStyle name="Обычный 12" xfId="2"/>
    <cellStyle name="Обычный 2" xfId="4"/>
    <cellStyle name="Обычный 3" xfId="7"/>
    <cellStyle name="Обычный 4" xfId="5"/>
    <cellStyle name="Обычный 5" xfId="8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6" t="s">
        <v>45</v>
      </c>
      <c r="C1" s="67"/>
      <c r="D1" s="68"/>
      <c r="E1" t="s">
        <v>18</v>
      </c>
      <c r="F1" s="10"/>
      <c r="I1" t="s">
        <v>1</v>
      </c>
      <c r="J1" s="9">
        <v>46062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32.25" thickBot="1" x14ac:dyDescent="0.3">
      <c r="A4" s="69" t="s">
        <v>10</v>
      </c>
      <c r="B4" s="13" t="s">
        <v>11</v>
      </c>
      <c r="C4" s="27" t="s">
        <v>24</v>
      </c>
      <c r="D4" s="29" t="s">
        <v>26</v>
      </c>
      <c r="E4" s="50">
        <v>200</v>
      </c>
      <c r="F4" s="53">
        <v>32.64</v>
      </c>
      <c r="G4" s="56">
        <f>E4*257.8/200</f>
        <v>257.8</v>
      </c>
      <c r="H4" s="51">
        <f>E4*7.5/200</f>
        <v>7.5</v>
      </c>
      <c r="I4" s="51">
        <f>E4*11.4/200</f>
        <v>11.4</v>
      </c>
      <c r="J4" s="51">
        <f>E4*31.3/200</f>
        <v>31.3</v>
      </c>
    </row>
    <row r="5" spans="1:10" ht="15.75" x14ac:dyDescent="0.25">
      <c r="A5" s="69"/>
      <c r="B5" s="63" t="s">
        <v>42</v>
      </c>
      <c r="C5" s="28" t="s">
        <v>21</v>
      </c>
      <c r="D5" s="32" t="s">
        <v>31</v>
      </c>
      <c r="E5" s="49">
        <v>100</v>
      </c>
      <c r="F5" s="54">
        <v>32.9</v>
      </c>
      <c r="G5" s="57">
        <v>49</v>
      </c>
      <c r="H5" s="52">
        <v>0.4</v>
      </c>
      <c r="I5" s="52">
        <v>0.4</v>
      </c>
      <c r="J5" s="52">
        <v>10.95</v>
      </c>
    </row>
    <row r="6" spans="1:10" ht="15.75" x14ac:dyDescent="0.25">
      <c r="A6" s="69"/>
      <c r="B6" s="14" t="s">
        <v>12</v>
      </c>
      <c r="C6" s="28" t="s">
        <v>25</v>
      </c>
      <c r="D6" s="31" t="s">
        <v>27</v>
      </c>
      <c r="E6" s="49">
        <v>200</v>
      </c>
      <c r="F6" s="54">
        <v>22.25</v>
      </c>
      <c r="G6" s="56">
        <v>99</v>
      </c>
      <c r="H6" s="51">
        <v>3.1</v>
      </c>
      <c r="I6" s="51">
        <v>3.2</v>
      </c>
      <c r="J6" s="51">
        <v>14.4</v>
      </c>
    </row>
    <row r="7" spans="1:10" ht="15.75" x14ac:dyDescent="0.25">
      <c r="A7" s="69"/>
      <c r="B7" s="64" t="s">
        <v>30</v>
      </c>
      <c r="C7" s="28">
        <v>44240</v>
      </c>
      <c r="D7" s="30" t="s">
        <v>28</v>
      </c>
      <c r="E7" s="49">
        <v>50</v>
      </c>
      <c r="F7" s="54">
        <v>33.700000000000003</v>
      </c>
      <c r="G7" s="57">
        <f>E7*153.24/60</f>
        <v>127.7</v>
      </c>
      <c r="H7" s="52">
        <f>E7*7.32/60</f>
        <v>6.1</v>
      </c>
      <c r="I7" s="52">
        <f>E7*4.44/60</f>
        <v>3.7000000000000006</v>
      </c>
      <c r="J7" s="52">
        <f>E7*21/60</f>
        <v>17.5</v>
      </c>
    </row>
    <row r="8" spans="1:10" ht="16.5" thickBot="1" x14ac:dyDescent="0.3">
      <c r="A8" s="69"/>
      <c r="B8" s="15" t="s">
        <v>29</v>
      </c>
      <c r="C8" s="28" t="s">
        <v>22</v>
      </c>
      <c r="D8" s="62" t="s">
        <v>41</v>
      </c>
      <c r="E8" s="49">
        <v>30</v>
      </c>
      <c r="F8" s="53">
        <v>3.55</v>
      </c>
      <c r="G8" s="56">
        <f>E8*68.97/30</f>
        <v>68.97</v>
      </c>
      <c r="H8" s="51">
        <f>E8*1.68/30</f>
        <v>1.68</v>
      </c>
      <c r="I8" s="51">
        <f>E8*0.33/30</f>
        <v>0.33</v>
      </c>
      <c r="J8" s="51">
        <f>E8*14.82/30</f>
        <v>14.82</v>
      </c>
    </row>
    <row r="9" spans="1:10" ht="15.75" x14ac:dyDescent="0.25">
      <c r="A9" s="69"/>
      <c r="B9" s="33"/>
      <c r="C9" s="28"/>
      <c r="D9" s="31"/>
      <c r="E9" s="55">
        <f>E4+E5+E6+E7+E8</f>
        <v>580</v>
      </c>
      <c r="F9" s="55">
        <f>F4+F5+F6+F7+F8</f>
        <v>125.03999999999999</v>
      </c>
      <c r="G9" s="55">
        <f t="shared" ref="G9:J9" si="0">G4+G5+G6+G7+G8</f>
        <v>602.47</v>
      </c>
      <c r="H9" s="55">
        <f t="shared" si="0"/>
        <v>18.78</v>
      </c>
      <c r="I9" s="55">
        <f t="shared" si="0"/>
        <v>19.029999999999998</v>
      </c>
      <c r="J9" s="55">
        <f t="shared" si="0"/>
        <v>88.97</v>
      </c>
    </row>
    <row r="10" spans="1:10" x14ac:dyDescent="0.25">
      <c r="A10" s="1"/>
      <c r="B10" s="34"/>
      <c r="C10" s="16"/>
      <c r="D10" s="17"/>
      <c r="E10" s="18"/>
      <c r="F10" s="19"/>
      <c r="G10" s="18"/>
      <c r="H10" s="18"/>
      <c r="I10" s="18"/>
      <c r="J10" s="25"/>
    </row>
    <row r="11" spans="1:10" ht="15.75" thickBot="1" x14ac:dyDescent="0.3">
      <c r="A11" s="2"/>
      <c r="B11" s="20"/>
      <c r="C11" s="20"/>
      <c r="D11" s="21"/>
      <c r="E11" s="22"/>
      <c r="F11" s="23"/>
      <c r="G11" s="22"/>
      <c r="H11" s="22"/>
      <c r="I11" s="22"/>
      <c r="J11" s="26"/>
    </row>
    <row r="12" spans="1:10" ht="31.5" x14ac:dyDescent="0.25">
      <c r="A12" s="1" t="s">
        <v>13</v>
      </c>
      <c r="B12" s="24" t="s">
        <v>14</v>
      </c>
      <c r="C12" s="40" t="s">
        <v>23</v>
      </c>
      <c r="D12" s="60" t="s">
        <v>39</v>
      </c>
      <c r="E12" s="42">
        <v>60</v>
      </c>
      <c r="F12" s="59">
        <v>12.24</v>
      </c>
      <c r="G12" s="48">
        <f>E12*75.44/60</f>
        <v>75.44</v>
      </c>
      <c r="H12" s="45">
        <f>E12*0.6/60</f>
        <v>0.6</v>
      </c>
      <c r="I12" s="45">
        <f>E12*6/60</f>
        <v>6</v>
      </c>
      <c r="J12" s="45">
        <f>E12*4.74/60</f>
        <v>4.74</v>
      </c>
    </row>
    <row r="13" spans="1:10" ht="31.5" x14ac:dyDescent="0.25">
      <c r="A13" s="1"/>
      <c r="B13" s="14" t="s">
        <v>15</v>
      </c>
      <c r="C13" s="40" t="s">
        <v>32</v>
      </c>
      <c r="D13" s="61" t="s">
        <v>40</v>
      </c>
      <c r="E13" s="42">
        <v>200</v>
      </c>
      <c r="F13" s="59">
        <v>20.73</v>
      </c>
      <c r="G13" s="48">
        <f>E13*150.6/200</f>
        <v>150.6</v>
      </c>
      <c r="H13" s="45">
        <f>E13*6.3/200</f>
        <v>6.3</v>
      </c>
      <c r="I13" s="45">
        <f>E13*6.2/200</f>
        <v>6.2</v>
      </c>
      <c r="J13" s="45">
        <f>E13*17.2/200</f>
        <v>17.2</v>
      </c>
    </row>
    <row r="14" spans="1:10" ht="15.75" x14ac:dyDescent="0.25">
      <c r="A14" s="1"/>
      <c r="B14" s="64" t="s">
        <v>43</v>
      </c>
      <c r="C14" s="40" t="s">
        <v>33</v>
      </c>
      <c r="D14" s="35" t="s">
        <v>36</v>
      </c>
      <c r="E14" s="42">
        <v>90</v>
      </c>
      <c r="F14" s="59">
        <v>77.89</v>
      </c>
      <c r="G14" s="46">
        <f>E14*270.86/90</f>
        <v>270.86</v>
      </c>
      <c r="H14" s="43">
        <f>E14*14.04/90</f>
        <v>14.04</v>
      </c>
      <c r="I14" s="43">
        <f>E14*17.46/90</f>
        <v>17.46</v>
      </c>
      <c r="J14" s="43">
        <f>E14*14.31/90</f>
        <v>14.31</v>
      </c>
    </row>
    <row r="15" spans="1:10" ht="15.75" x14ac:dyDescent="0.25">
      <c r="A15" s="1"/>
      <c r="B15" s="14" t="s">
        <v>16</v>
      </c>
      <c r="C15" s="41" t="s">
        <v>34</v>
      </c>
      <c r="D15" s="37" t="s">
        <v>37</v>
      </c>
      <c r="E15" s="42">
        <v>150</v>
      </c>
      <c r="F15" s="59">
        <v>10.32</v>
      </c>
      <c r="G15" s="47">
        <f>E15*177.75/150</f>
        <v>177.75</v>
      </c>
      <c r="H15" s="44">
        <f>E15*5.33/150</f>
        <v>5.33</v>
      </c>
      <c r="I15" s="44">
        <f>E15*3/150</f>
        <v>3</v>
      </c>
      <c r="J15" s="44">
        <f>E15*32.4/150</f>
        <v>32.4</v>
      </c>
    </row>
    <row r="16" spans="1:10" ht="15.75" x14ac:dyDescent="0.25">
      <c r="A16" s="1"/>
      <c r="B16" s="14" t="s">
        <v>17</v>
      </c>
      <c r="C16" s="40" t="s">
        <v>35</v>
      </c>
      <c r="D16" s="36" t="s">
        <v>38</v>
      </c>
      <c r="E16" s="42">
        <v>200</v>
      </c>
      <c r="F16" s="59">
        <v>16.350000000000001</v>
      </c>
      <c r="G16" s="46">
        <v>68</v>
      </c>
      <c r="H16" s="43">
        <v>0.4</v>
      </c>
      <c r="I16" s="43">
        <v>0.2</v>
      </c>
      <c r="J16" s="43">
        <v>16.100000000000001</v>
      </c>
    </row>
    <row r="17" spans="1:10" ht="15.75" x14ac:dyDescent="0.25">
      <c r="A17" s="1"/>
      <c r="B17" s="14" t="s">
        <v>30</v>
      </c>
      <c r="C17" s="41" t="s">
        <v>21</v>
      </c>
      <c r="D17" s="65" t="s">
        <v>44</v>
      </c>
      <c r="E17" s="42">
        <v>31</v>
      </c>
      <c r="F17" s="59">
        <v>3.97</v>
      </c>
      <c r="G17" s="46">
        <f>E17*116.9/50</f>
        <v>72.478000000000009</v>
      </c>
      <c r="H17" s="43">
        <f>E17*3.95/50</f>
        <v>2.4489999999999998</v>
      </c>
      <c r="I17" s="43">
        <f>E17*0.5/50</f>
        <v>0.31</v>
      </c>
      <c r="J17" s="43">
        <f>E17*24.15/50</f>
        <v>14.972999999999999</v>
      </c>
    </row>
    <row r="18" spans="1:10" ht="15.75" x14ac:dyDescent="0.25">
      <c r="A18" s="1"/>
      <c r="B18" s="14" t="s">
        <v>29</v>
      </c>
      <c r="C18" s="41" t="s">
        <v>22</v>
      </c>
      <c r="D18" s="62" t="s">
        <v>41</v>
      </c>
      <c r="E18" s="56">
        <v>30</v>
      </c>
      <c r="F18" s="59">
        <v>3.55</v>
      </c>
      <c r="G18" s="56">
        <f>E18*68.97/30</f>
        <v>68.97</v>
      </c>
      <c r="H18" s="56">
        <f>E18*1.68/30</f>
        <v>1.68</v>
      </c>
      <c r="I18" s="56">
        <f>E18*0.33/30</f>
        <v>0.33</v>
      </c>
      <c r="J18" s="56">
        <f>E18*14.82/30</f>
        <v>14.82</v>
      </c>
    </row>
    <row r="19" spans="1:10" ht="15.75" x14ac:dyDescent="0.25">
      <c r="A19" s="1"/>
      <c r="B19" s="38"/>
      <c r="C19" s="38"/>
      <c r="D19" s="39"/>
      <c r="E19" s="58">
        <f>E12+E13+E14+E15+E16+E17+E18</f>
        <v>761</v>
      </c>
      <c r="F19" s="58">
        <f t="shared" ref="F19:J19" si="1">F12+F13+F14+F15+F16+F17+F18</f>
        <v>145.05000000000001</v>
      </c>
      <c r="G19" s="58">
        <f t="shared" si="1"/>
        <v>884.09799999999996</v>
      </c>
      <c r="H19" s="58">
        <f>H12+H13+H14+H15+H16+H17+H18-0.01</f>
        <v>30.788999999999991</v>
      </c>
      <c r="I19" s="58">
        <f t="shared" si="1"/>
        <v>33.5</v>
      </c>
      <c r="J19" s="58">
        <f t="shared" si="1"/>
        <v>114.54300000000001</v>
      </c>
    </row>
    <row r="20" spans="1:10" ht="15.75" thickBot="1" x14ac:dyDescent="0.3">
      <c r="A20" s="2"/>
      <c r="B20" s="3"/>
      <c r="C20" s="3"/>
      <c r="D20" s="12"/>
      <c r="E20" s="7"/>
      <c r="F20" s="11"/>
      <c r="G20" s="7"/>
      <c r="H20" s="7"/>
      <c r="I20" s="7"/>
      <c r="J20" s="8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  <ignoredErrors>
    <ignoredError sqref="E19:G19 I19:J1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secretar</cp:lastModifiedBy>
  <cp:lastPrinted>2021-05-18T10:32:40Z</cp:lastPrinted>
  <dcterms:created xsi:type="dcterms:W3CDTF">2015-06-05T18:19:34Z</dcterms:created>
  <dcterms:modified xsi:type="dcterms:W3CDTF">2026-02-09T05:00:38Z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