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<sst xmlns="http://schemas.openxmlformats.org/spreadsheetml/2006/main" count="49" uniqueCount="45">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</sst>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19</v>
      </c>
      <c r="F1" s="9"/>
      <c r="I1" t="s">
        <v>1</v>
      </c>
      <c r="J1" s="64">
        <v>46098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2" x14ac:dyDescent="0.3">
      <c r="A4" s="69" t="s">
        <v>10</v>
      </c>
      <c r="B4" s="12" t="s">
        <v>11</v>
      </c>
      <c r="C4" s="26" t="s">
        <v>29</v>
      </c>
      <c r="D4" s="28" t="s">
        <v>31</v>
      </c>
      <c r="E4" s="51">
        <v>275</v>
      </c>
      <c r="F4" s="53">
        <v>112.49</v>
      </c>
      <c r="G4" s="56">
        <f>E4*372.6/180</f>
        <v>569.25</v>
      </c>
      <c r="H4" s="52">
        <f>E4*30.42/180</f>
        <v>46.475000000000001</v>
      </c>
      <c r="I4" s="52">
        <f>E4*17.28/180</f>
        <v>26.4</v>
      </c>
      <c r="J4" s="52">
        <f>E4*23.76/180</f>
        <v>36.299999999999997</v>
      </c>
    </row>
    <row r="5" spans="1:10" ht="15.6" x14ac:dyDescent="0.3">
      <c r="A5" s="70"/>
      <c r="B5" s="62" t="s">
        <v>25</v>
      </c>
      <c r="C5" s="61">
        <v>44209</v>
      </c>
      <c r="D5" s="34" t="s">
        <v>33</v>
      </c>
      <c r="E5" s="56">
        <v>70</v>
      </c>
      <c r="F5" s="58">
        <v>26.11</v>
      </c>
      <c r="G5" s="56">
        <f>E5*160/50</f>
        <v>224</v>
      </c>
      <c r="H5" s="56">
        <f>E5*3.2/50</f>
        <v>4.4800000000000004</v>
      </c>
      <c r="I5" s="56">
        <f>E5*7.7/50</f>
        <v>10.78</v>
      </c>
      <c r="J5" s="56">
        <f>E5*19.5/50</f>
        <v>27.3</v>
      </c>
    </row>
    <row r="6" spans="1:10" ht="15.6" x14ac:dyDescent="0.3">
      <c r="A6" s="70"/>
      <c r="B6" s="13" t="s">
        <v>12</v>
      </c>
      <c r="C6" s="60" t="s">
        <v>30</v>
      </c>
      <c r="D6" s="29" t="s">
        <v>32</v>
      </c>
      <c r="E6" s="50">
        <v>200</v>
      </c>
      <c r="F6" s="54">
        <v>3.88</v>
      </c>
      <c r="G6" s="56">
        <v>56</v>
      </c>
      <c r="H6" s="52">
        <v>0.2</v>
      </c>
      <c r="I6" s="52">
        <v>0</v>
      </c>
      <c r="J6" s="52">
        <v>13.7</v>
      </c>
    </row>
    <row r="7" spans="1:10" ht="16.2" thickBot="1" x14ac:dyDescent="0.35">
      <c r="A7" s="70"/>
      <c r="B7" s="14" t="s">
        <v>24</v>
      </c>
      <c r="C7" s="27" t="s">
        <v>23</v>
      </c>
      <c r="D7" s="65" t="s">
        <v>43</v>
      </c>
      <c r="E7" s="50">
        <v>54</v>
      </c>
      <c r="F7" s="53">
        <v>5.33</v>
      </c>
      <c r="G7" s="56">
        <f>E7*68.97/30</f>
        <v>124.146</v>
      </c>
      <c r="H7" s="52">
        <f>E7*1.68/30</f>
        <v>3.024</v>
      </c>
      <c r="I7" s="52">
        <f>E7*0.33/30</f>
        <v>0.59399999999999997</v>
      </c>
      <c r="J7" s="52">
        <f>E7*14.82/30</f>
        <v>26.675999999999998</v>
      </c>
    </row>
    <row r="8" spans="1:10" ht="16.2" thickBot="1" x14ac:dyDescent="0.35">
      <c r="A8" s="70"/>
      <c r="B8" s="59"/>
      <c r="C8" s="42"/>
      <c r="D8" s="33"/>
      <c r="E8" s="56"/>
      <c r="F8" s="56"/>
      <c r="G8" s="56"/>
      <c r="H8" s="56"/>
      <c r="I8" s="56"/>
      <c r="J8" s="56"/>
    </row>
    <row r="9" spans="1:10" ht="15.6" x14ac:dyDescent="0.3">
      <c r="A9" s="71"/>
      <c r="B9" s="30"/>
      <c r="C9" s="27"/>
      <c r="D9" s="29"/>
      <c r="E9" s="55">
        <f t="shared" ref="E9:J9" si="0">SUM(E4:E8)</f>
        <v>599</v>
      </c>
      <c r="F9" s="55">
        <f>SUM(F4:F8)+0.01</f>
        <v>147.82</v>
      </c>
      <c r="G9" s="55">
        <f t="shared" si="0"/>
        <v>973.39599999999996</v>
      </c>
      <c r="H9" s="55">
        <f t="shared" si="0"/>
        <v>54.179000000000002</v>
      </c>
      <c r="I9" s="55">
        <f t="shared" si="0"/>
        <v>37.774000000000001</v>
      </c>
      <c r="J9" s="55">
        <f t="shared" si="0"/>
        <v>103.976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6" x14ac:dyDescent="0.3">
      <c r="A12" s="1" t="s">
        <v>14</v>
      </c>
      <c r="B12" s="23" t="s">
        <v>15</v>
      </c>
      <c r="C12" s="41" t="s">
        <v>34</v>
      </c>
      <c r="D12" s="35" t="s">
        <v>38</v>
      </c>
      <c r="E12" s="43">
        <v>100</v>
      </c>
      <c r="F12" s="58">
        <v>18.79</v>
      </c>
      <c r="G12" s="49">
        <f>E12*67.2/60</f>
        <v>112</v>
      </c>
      <c r="H12" s="46">
        <f>E12*0.78/60</f>
        <v>1.3</v>
      </c>
      <c r="I12" s="46">
        <f>E12*5.34/60</f>
        <v>8.9</v>
      </c>
      <c r="J12" s="46">
        <f>E12*4.02/60</f>
        <v>6.6999999999999993</v>
      </c>
    </row>
    <row r="13" spans="1:10" ht="31.2" x14ac:dyDescent="0.3">
      <c r="A13" s="1"/>
      <c r="B13" s="13" t="s">
        <v>16</v>
      </c>
      <c r="C13" s="41" t="s">
        <v>35</v>
      </c>
      <c r="D13" s="37" t="s">
        <v>39</v>
      </c>
      <c r="E13" s="43">
        <v>250</v>
      </c>
      <c r="F13" s="58">
        <v>37.97</v>
      </c>
      <c r="G13" s="49">
        <f>E13*150.6/250</f>
        <v>150.6</v>
      </c>
      <c r="H13" s="46">
        <f>E13*4.4/250</f>
        <v>4.4000000000000004</v>
      </c>
      <c r="I13" s="46">
        <f>E13*7.1/250</f>
        <v>7.1</v>
      </c>
      <c r="J13" s="46">
        <f>E13*17.2/250</f>
        <v>17.2</v>
      </c>
    </row>
    <row r="14" spans="1:10" ht="15.6" x14ac:dyDescent="0.3">
      <c r="A14" s="1"/>
      <c r="B14" s="13" t="s">
        <v>26</v>
      </c>
      <c r="C14" s="41" t="s">
        <v>27</v>
      </c>
      <c r="D14" s="32" t="s">
        <v>28</v>
      </c>
      <c r="E14" s="43">
        <v>102</v>
      </c>
      <c r="F14" s="58">
        <v>77.92</v>
      </c>
      <c r="G14" s="47">
        <f>E14*194/100</f>
        <v>197.88</v>
      </c>
      <c r="H14" s="44">
        <f>E14*13/100</f>
        <v>13.26</v>
      </c>
      <c r="I14" s="44">
        <f>E14*11.61/90</f>
        <v>13.157999999999999</v>
      </c>
      <c r="J14" s="44">
        <f>E14*5.76/90</f>
        <v>6.5279999999999996</v>
      </c>
    </row>
    <row r="15" spans="1:10" ht="15.6" x14ac:dyDescent="0.3">
      <c r="A15" s="1"/>
      <c r="B15" s="13" t="s">
        <v>17</v>
      </c>
      <c r="C15" s="42" t="s">
        <v>36</v>
      </c>
      <c r="D15" s="38" t="s">
        <v>40</v>
      </c>
      <c r="E15" s="43">
        <v>180</v>
      </c>
      <c r="F15" s="58">
        <v>11.46</v>
      </c>
      <c r="G15" s="48">
        <f>E15*237/200</f>
        <v>213.3</v>
      </c>
      <c r="H15" s="45">
        <f>E15*7.1/200</f>
        <v>6.39</v>
      </c>
      <c r="I15" s="45">
        <f>E15*3/150</f>
        <v>3.6</v>
      </c>
      <c r="J15" s="45">
        <f>E15*32.4/150</f>
        <v>38.880000000000003</v>
      </c>
    </row>
    <row r="16" spans="1:10" ht="15.6" x14ac:dyDescent="0.3">
      <c r="A16" s="1"/>
      <c r="B16" s="13" t="s">
        <v>18</v>
      </c>
      <c r="C16" s="41" t="s">
        <v>37</v>
      </c>
      <c r="D16" s="36" t="s">
        <v>41</v>
      </c>
      <c r="E16" s="43">
        <v>200</v>
      </c>
      <c r="F16" s="58">
        <v>14.1</v>
      </c>
      <c r="G16" s="47">
        <v>80</v>
      </c>
      <c r="H16" s="44">
        <v>0.4</v>
      </c>
      <c r="I16" s="44">
        <v>0.4</v>
      </c>
      <c r="J16" s="44">
        <v>18.7</v>
      </c>
    </row>
    <row r="17" spans="1:10" ht="15.6" x14ac:dyDescent="0.3">
      <c r="A17" s="1"/>
      <c r="B17" s="13" t="s">
        <v>25</v>
      </c>
      <c r="C17" s="42" t="s">
        <v>22</v>
      </c>
      <c r="D17" s="63" t="s">
        <v>42</v>
      </c>
      <c r="E17" s="43">
        <v>30</v>
      </c>
      <c r="F17" s="58">
        <v>3.19</v>
      </c>
      <c r="G17" s="47">
        <f>E17*116.9/50</f>
        <v>70.14</v>
      </c>
      <c r="H17" s="44">
        <f>E17*3.95/50</f>
        <v>2.37</v>
      </c>
      <c r="I17" s="44">
        <f>E17*0.5/50</f>
        <v>0.3</v>
      </c>
      <c r="J17" s="44">
        <f>E17*24.15/50</f>
        <v>14.49</v>
      </c>
    </row>
    <row r="18" spans="1:10" ht="15.6" x14ac:dyDescent="0.3">
      <c r="A18" s="1"/>
      <c r="B18" s="13" t="s">
        <v>24</v>
      </c>
      <c r="C18" s="42" t="s">
        <v>23</v>
      </c>
      <c r="D18" s="65" t="s">
        <v>43</v>
      </c>
      <c r="E18" s="56">
        <v>37</v>
      </c>
      <c r="F18" s="58">
        <v>3.62</v>
      </c>
      <c r="G18" s="56">
        <f>E18*68.97/30</f>
        <v>85.063000000000002</v>
      </c>
      <c r="H18" s="56">
        <f>E18*1.68/30</f>
        <v>2.0720000000000001</v>
      </c>
      <c r="I18" s="56">
        <f>E18*0.33/30</f>
        <v>0.40700000000000003</v>
      </c>
      <c r="J18" s="56">
        <f>E18*14.82/30</f>
        <v>18.278000000000002</v>
      </c>
    </row>
    <row r="19" spans="1:10" ht="15.6" x14ac:dyDescent="0.3">
      <c r="A19" s="1"/>
      <c r="B19" s="39"/>
      <c r="C19" s="39"/>
      <c r="D19" s="40"/>
      <c r="E19" s="57">
        <f>E12+E13+E14+E15+E16+E17+E18</f>
        <v>899</v>
      </c>
      <c r="F19" s="57">
        <f>F12+F13+F14+F15+F16+F17+F18</f>
        <v>167.05</v>
      </c>
      <c r="G19" s="57">
        <f t="shared" ref="G19:H19" si="1">G12+G13+G14+G15+G16+G17+G18</f>
        <v>908.98299999999995</v>
      </c>
      <c r="H19" s="57">
        <f t="shared" si="1"/>
        <v>30.192</v>
      </c>
      <c r="I19" s="57">
        <f>I12+I13+I14+I15+I16+I17+I18</f>
        <v>33.864999999999995</v>
      </c>
      <c r="J19" s="57">
        <f>J12+J13+J14+J15+J16+J17+J18</f>
        <v>120.776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