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(12-18) 23-12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F21" i="1" l="1"/>
  <c r="J16" i="1" l="1"/>
  <c r="I16" i="1"/>
  <c r="H16" i="1"/>
  <c r="G15" i="1"/>
  <c r="G14" i="1"/>
  <c r="J14" i="1"/>
  <c r="I14" i="1"/>
  <c r="H14" i="1"/>
  <c r="I13" i="1"/>
  <c r="G13" i="1"/>
  <c r="G5" i="1"/>
  <c r="H5" i="1"/>
  <c r="J4" i="1"/>
  <c r="I4" i="1"/>
  <c r="H4" i="1"/>
  <c r="G4" i="1"/>
  <c r="G16" i="1" l="1"/>
  <c r="J7" i="1" l="1"/>
  <c r="I7" i="1"/>
  <c r="H7" i="1"/>
  <c r="G7" i="1"/>
  <c r="I8" i="1"/>
  <c r="H15" i="1" l="1"/>
  <c r="J13" i="1"/>
  <c r="J15" i="1" l="1"/>
  <c r="I15" i="1"/>
  <c r="H13" i="1"/>
  <c r="J5" i="1"/>
  <c r="I5" i="1"/>
  <c r="I10" i="1" s="1"/>
  <c r="E21" i="1" l="1"/>
  <c r="E10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  <c r="J8" i="1"/>
  <c r="H8" i="1"/>
  <c r="H10" i="1" s="1"/>
  <c r="G8" i="1"/>
  <c r="G10" i="1" s="1"/>
  <c r="J10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<sst xmlns="http://schemas.openxmlformats.org/spreadsheetml/2006/main" count="52" uniqueCount="45">
  <si>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</si>
  <si>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</si>
  <si>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</si>
  <si>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</si>
  <si>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</si>
  <si>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</si>
  <si>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</si>
  <si>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</si>
  <si>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</si>
  <si>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</si>
  <si>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</si>
  <si>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</si>
  <si>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</si>
  <si>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</si>
  <si>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</si>
  <si>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</si>
  <si>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</si>
  <si>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</si>
  <si>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</si>
  <si>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</si>
  <si>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</si>
  <si>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</si>
  <si>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</si>
  <si>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</si>
  <si>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</si>
  <si>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44417</t>
  </si>
  <si>
    <t>46.3</t>
  </si>
  <si>
    <t>37.2</t>
  </si>
  <si>
    <t>40</t>
  </si>
  <si>
    <t>38.2</t>
  </si>
  <si>
    <t>16.81</t>
  </si>
  <si>
    <t>32/3</t>
  </si>
  <si>
    <t>44357</t>
  </si>
  <si>
    <t>Суфле из мяса кур</t>
  </si>
  <si>
    <t>Макароны отварные</t>
  </si>
  <si>
    <t>Напиток "Золотой шар"</t>
  </si>
  <si>
    <t>Салат из отварной свеклы с сыром и растительным маслом</t>
  </si>
  <si>
    <t>Суп крестьянский с крупой, сметаной, мясом и зеленью</t>
  </si>
  <si>
    <t>Рагу из овощей</t>
  </si>
  <si>
    <t>Компот из сухофруктов</t>
  </si>
  <si>
    <t>Бутерброд с сыром</t>
  </si>
  <si>
    <t>Хлеб ржано-пшеничный</t>
  </si>
  <si>
    <t>Хлеб пшеничный витаминизированный</t>
  </si>
  <si>
    <t>Биточек мясной паровой</t>
  </si>
  <si>
    <t>МАОУ СОШ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</si>
</sst>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1" t="s">
        <v>44</v>
      </c>
      <c r="C1" s="72"/>
      <c r="D1" s="73"/>
      <c r="E1" t="s">
        <v>18</v>
      </c>
      <c r="F1" s="9"/>
      <c r="I1" t="s">
        <v>1</v>
      </c>
      <c r="J1" s="68">
        <v>46122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4" t="s">
        <v>10</v>
      </c>
      <c r="B4" s="12" t="s">
        <v>22</v>
      </c>
      <c r="C4" s="25" t="s">
        <v>25</v>
      </c>
      <c r="D4" s="26" t="s">
        <v>33</v>
      </c>
      <c r="E4" s="39">
        <v>118</v>
      </c>
      <c r="F4" s="42">
        <v>83.32</v>
      </c>
      <c r="G4" s="40">
        <f>E4*169.8/100</f>
        <v>200.364</v>
      </c>
      <c r="H4" s="46">
        <f>E4*9.7/100</f>
        <v>11.446</v>
      </c>
      <c r="I4" s="46">
        <f>13.8*E4/100</f>
        <v>16.284000000000002</v>
      </c>
      <c r="J4" s="46">
        <f>E4*1.7/100</f>
        <v>2.0059999999999998</v>
      </c>
    </row>
    <row r="5" spans="1:11" ht="15.6" x14ac:dyDescent="0.3">
      <c r="A5" s="74"/>
      <c r="B5" s="13" t="s">
        <v>16</v>
      </c>
      <c r="C5" s="36" t="s">
        <v>26</v>
      </c>
      <c r="D5" s="26" t="s">
        <v>34</v>
      </c>
      <c r="E5" s="38">
        <v>180</v>
      </c>
      <c r="F5" s="41">
        <v>11.46</v>
      </c>
      <c r="G5" s="40">
        <f>E5*237/200</f>
        <v>213.3</v>
      </c>
      <c r="H5" s="47">
        <f>E5*7.1/200</f>
        <v>6.39</v>
      </c>
      <c r="I5" s="47">
        <f>E5*3/150</f>
        <v>3.6</v>
      </c>
      <c r="J5" s="47">
        <f>E5*32.4/150</f>
        <v>38.880000000000003</v>
      </c>
    </row>
    <row r="6" spans="1:11" ht="15.6" x14ac:dyDescent="0.3">
      <c r="A6" s="74"/>
      <c r="B6" s="13" t="s">
        <v>11</v>
      </c>
      <c r="C6" s="36" t="s">
        <v>27</v>
      </c>
      <c r="D6" s="26" t="s">
        <v>35</v>
      </c>
      <c r="E6" s="55">
        <v>200</v>
      </c>
      <c r="F6" s="57">
        <v>12.54</v>
      </c>
      <c r="G6" s="58">
        <v>48</v>
      </c>
      <c r="H6" s="56">
        <v>0</v>
      </c>
      <c r="I6" s="56">
        <v>0</v>
      </c>
      <c r="J6" s="56">
        <v>12</v>
      </c>
    </row>
    <row r="7" spans="1:11" ht="15.6" x14ac:dyDescent="0.3">
      <c r="A7" s="74"/>
      <c r="B7" s="70" t="s">
        <v>24</v>
      </c>
      <c r="C7" s="37">
        <v>44240</v>
      </c>
      <c r="D7" s="34" t="s">
        <v>40</v>
      </c>
      <c r="E7" s="62">
        <v>60</v>
      </c>
      <c r="F7" s="63">
        <v>35.5</v>
      </c>
      <c r="G7" s="62">
        <f>E7*127.7/50</f>
        <v>153.24</v>
      </c>
      <c r="H7" s="62">
        <f>E7*6.1/50</f>
        <v>7.32</v>
      </c>
      <c r="I7" s="67">
        <f>3.7*E7/50</f>
        <v>4.4400000000000004</v>
      </c>
      <c r="J7" s="62">
        <f>17.5*E7/50</f>
        <v>21</v>
      </c>
    </row>
    <row r="8" spans="1:11" ht="15.6" x14ac:dyDescent="0.3">
      <c r="A8" s="74"/>
      <c r="B8" s="13" t="s">
        <v>23</v>
      </c>
      <c r="C8" s="37" t="s">
        <v>21</v>
      </c>
      <c r="D8" s="69" t="s">
        <v>41</v>
      </c>
      <c r="E8" s="62">
        <v>51</v>
      </c>
      <c r="F8" s="63">
        <v>5</v>
      </c>
      <c r="G8" s="62">
        <f>E8*68.97/30</f>
        <v>117.249</v>
      </c>
      <c r="H8" s="62">
        <f>E8*1.68/30</f>
        <v>2.8559999999999999</v>
      </c>
      <c r="I8" s="62">
        <f>E8*0.33/30</f>
        <v>0.56100000000000005</v>
      </c>
      <c r="J8" s="62">
        <f>E8*14.82/30</f>
        <v>25.194000000000003</v>
      </c>
    </row>
    <row r="9" spans="1:11" ht="16.2" thickBot="1" x14ac:dyDescent="0.35">
      <c r="A9" s="74"/>
      <c r="B9" s="21"/>
      <c r="C9" s="37"/>
      <c r="D9" s="34"/>
      <c r="E9" s="62"/>
      <c r="F9" s="63"/>
      <c r="G9" s="62"/>
      <c r="H9" s="62"/>
      <c r="I9" s="62"/>
      <c r="J9" s="62"/>
    </row>
    <row r="10" spans="1:11" ht="15.6" x14ac:dyDescent="0.3">
      <c r="A10" s="74"/>
      <c r="B10" s="12"/>
      <c r="C10" s="36"/>
      <c r="D10" s="55"/>
      <c r="E10" s="45">
        <f>E4+E5+E6+E7+E8+E9</f>
        <v>609</v>
      </c>
      <c r="F10" s="45">
        <f>F4+F5+F6+F7+F8+F9</f>
        <v>147.82</v>
      </c>
      <c r="G10" s="45">
        <f t="shared" ref="G10:J10" si="0">G4+G5+G6+G7+G8+G9</f>
        <v>732.15300000000002</v>
      </c>
      <c r="H10" s="45">
        <f t="shared" si="0"/>
        <v>28.012</v>
      </c>
      <c r="I10" s="45">
        <f>I4+I5+I6+I7+I8+I9</f>
        <v>24.885000000000005</v>
      </c>
      <c r="J10" s="45">
        <f t="shared" si="0"/>
        <v>99.08</v>
      </c>
    </row>
    <row r="11" spans="1:11" x14ac:dyDescent="0.3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2" thickBot="1" x14ac:dyDescent="0.35">
      <c r="A12" s="2"/>
      <c r="B12" s="18"/>
      <c r="C12" s="18"/>
      <c r="D12" s="29"/>
      <c r="E12" s="19"/>
      <c r="F12" s="20"/>
      <c r="G12" s="19"/>
      <c r="H12" s="32"/>
      <c r="I12" s="32"/>
      <c r="J12" s="33"/>
    </row>
    <row r="13" spans="1:11" ht="31.2" x14ac:dyDescent="0.3">
      <c r="A13" s="1" t="s">
        <v>13</v>
      </c>
      <c r="B13" s="21" t="s">
        <v>14</v>
      </c>
      <c r="C13" s="28" t="s">
        <v>28</v>
      </c>
      <c r="D13" s="65" t="s">
        <v>36</v>
      </c>
      <c r="E13" s="49">
        <v>100</v>
      </c>
      <c r="F13" s="60">
        <v>16.98</v>
      </c>
      <c r="G13" s="44">
        <f>E13*148/100</f>
        <v>148</v>
      </c>
      <c r="H13" s="52">
        <f>E13*2.16/60</f>
        <v>3.6</v>
      </c>
      <c r="I13" s="52">
        <f>E13*7.5/100</f>
        <v>7.5</v>
      </c>
      <c r="J13" s="52">
        <f>E13*16.5/100</f>
        <v>16.5</v>
      </c>
      <c r="K13" s="30"/>
    </row>
    <row r="14" spans="1:11" ht="31.2" x14ac:dyDescent="0.3">
      <c r="A14" s="1"/>
      <c r="B14" s="13" t="s">
        <v>15</v>
      </c>
      <c r="C14" s="27" t="s">
        <v>29</v>
      </c>
      <c r="D14" s="66" t="s">
        <v>37</v>
      </c>
      <c r="E14" s="48">
        <v>250</v>
      </c>
      <c r="F14" s="60">
        <v>31.73</v>
      </c>
      <c r="G14" s="43">
        <f>E14*140.6/250</f>
        <v>140.6</v>
      </c>
      <c r="H14" s="51">
        <f>E14*4.22/250</f>
        <v>4.22</v>
      </c>
      <c r="I14" s="51">
        <f>E14*7.59/250</f>
        <v>7.59</v>
      </c>
      <c r="J14" s="51">
        <f>E14*13.84/250</f>
        <v>13.84</v>
      </c>
      <c r="K14" s="31"/>
    </row>
    <row r="15" spans="1:11" ht="15.6" x14ac:dyDescent="0.3">
      <c r="A15" s="1"/>
      <c r="B15" s="13" t="s">
        <v>22</v>
      </c>
      <c r="C15" s="37" t="s">
        <v>30</v>
      </c>
      <c r="D15" s="66" t="s">
        <v>43</v>
      </c>
      <c r="E15" s="50">
        <v>110</v>
      </c>
      <c r="F15" s="61">
        <v>87.74</v>
      </c>
      <c r="G15" s="54">
        <f>E15*194/100</f>
        <v>213.4</v>
      </c>
      <c r="H15" s="53">
        <f>E15*13/100</f>
        <v>14.3</v>
      </c>
      <c r="I15" s="53">
        <f>E15*11.61/90</f>
        <v>14.19</v>
      </c>
      <c r="J15" s="53">
        <f>E15*5.76/90</f>
        <v>7.04</v>
      </c>
      <c r="K15" s="31"/>
    </row>
    <row r="16" spans="1:11" ht="15.6" x14ac:dyDescent="0.3">
      <c r="A16" s="1"/>
      <c r="B16" s="13" t="s">
        <v>16</v>
      </c>
      <c r="C16" s="64" t="s">
        <v>31</v>
      </c>
      <c r="D16" s="66" t="s">
        <v>38</v>
      </c>
      <c r="E16" s="62">
        <v>180</v>
      </c>
      <c r="F16" s="61">
        <v>16.350000000000001</v>
      </c>
      <c r="G16" s="62">
        <f>E16*144/150</f>
        <v>172.8</v>
      </c>
      <c r="H16" s="62">
        <f>E16*3.3/200</f>
        <v>2.97</v>
      </c>
      <c r="I16" s="62">
        <f>E16*5.3/200</f>
        <v>4.7699999999999996</v>
      </c>
      <c r="J16" s="62">
        <f>E16*32.8/200</f>
        <v>29.519999999999996</v>
      </c>
      <c r="K16" s="31"/>
    </row>
    <row r="17" spans="1:11" ht="15.6" x14ac:dyDescent="0.3">
      <c r="A17" s="1"/>
      <c r="B17" s="13" t="s">
        <v>17</v>
      </c>
      <c r="C17" s="64" t="s">
        <v>32</v>
      </c>
      <c r="D17" s="26" t="s">
        <v>39</v>
      </c>
      <c r="E17" s="50">
        <v>200</v>
      </c>
      <c r="F17" s="61">
        <v>6.66</v>
      </c>
      <c r="G17" s="54">
        <v>84</v>
      </c>
      <c r="H17" s="53">
        <v>1</v>
      </c>
      <c r="I17" s="53">
        <v>0.1</v>
      </c>
      <c r="J17" s="53">
        <v>19.8</v>
      </c>
      <c r="K17" s="31"/>
    </row>
    <row r="18" spans="1:11" ht="15.6" x14ac:dyDescent="0.3">
      <c r="A18" s="1"/>
      <c r="B18" s="13" t="s">
        <v>24</v>
      </c>
      <c r="C18" s="37" t="s">
        <v>21</v>
      </c>
      <c r="D18" s="69" t="s">
        <v>42</v>
      </c>
      <c r="E18" s="62">
        <v>40</v>
      </c>
      <c r="F18" s="63">
        <v>4.25</v>
      </c>
      <c r="G18" s="62">
        <f>E18*70.14/30</f>
        <v>93.52</v>
      </c>
      <c r="H18" s="62">
        <f>E18*2.37/30</f>
        <v>3.1600000000000006</v>
      </c>
      <c r="I18" s="62">
        <f>E18*0.3/30</f>
        <v>0.4</v>
      </c>
      <c r="J18" s="62">
        <f>E18*14.49/30</f>
        <v>19.32</v>
      </c>
      <c r="K18" s="31"/>
    </row>
    <row r="19" spans="1:11" ht="15.6" x14ac:dyDescent="0.3">
      <c r="A19" s="1"/>
      <c r="B19" s="24" t="s">
        <v>23</v>
      </c>
      <c r="C19" s="37" t="s">
        <v>21</v>
      </c>
      <c r="D19" s="69" t="s">
        <v>41</v>
      </c>
      <c r="E19" s="62">
        <v>34</v>
      </c>
      <c r="F19" s="63">
        <v>3.35</v>
      </c>
      <c r="G19" s="62">
        <f>E19*68.97/30</f>
        <v>78.165999999999997</v>
      </c>
      <c r="H19" s="62">
        <f>E19*1.68/30</f>
        <v>1.9039999999999999</v>
      </c>
      <c r="I19" s="62">
        <f>E19*0.33/30</f>
        <v>0.374</v>
      </c>
      <c r="J19" s="62">
        <f>E19*14.82/30</f>
        <v>16.795999999999999</v>
      </c>
      <c r="K19" s="31"/>
    </row>
    <row r="20" spans="1:11" ht="15.6" x14ac:dyDescent="0.3">
      <c r="A20" s="1"/>
      <c r="B20" s="24"/>
      <c r="C20" s="37"/>
      <c r="D20" s="34"/>
      <c r="E20" s="56"/>
      <c r="F20" s="57"/>
      <c r="G20" s="56"/>
      <c r="H20" s="58"/>
      <c r="I20" s="58"/>
      <c r="J20" s="58"/>
      <c r="K20" s="31"/>
    </row>
    <row r="21" spans="1:11" ht="15.6" x14ac:dyDescent="0.3">
      <c r="A21" s="1"/>
      <c r="B21" s="24"/>
      <c r="C21" s="36"/>
      <c r="D21" s="35"/>
      <c r="E21" s="59">
        <f>E13+E14+E15+E16+E17+E18+E19</f>
        <v>914</v>
      </c>
      <c r="F21" s="59">
        <f>F13+F14+F15+F16+F17+F18+F19-0.01</f>
        <v>167.04999999999998</v>
      </c>
      <c r="G21" s="59">
        <f t="shared" ref="G21:J21" si="1">G13+G14+G15+G16+G17+G18+G19</f>
        <v>930.48599999999988</v>
      </c>
      <c r="H21" s="59">
        <f>H13+H14+H15+H16+H17+H18+H19</f>
        <v>31.154</v>
      </c>
      <c r="I21" s="59">
        <f>I13+I14+I15+I16+I17+I18+I19</f>
        <v>34.923999999999999</v>
      </c>
      <c r="J21" s="59">
        <f t="shared" si="1"/>
        <v>122.816</v>
      </c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 C13" numberStoredAsText="1"/>
    <ignoredError sqref="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2026-03-25T07:47:58Z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