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teacher\Desktop\правильное меню\"/>
    </mc:Choice>
  </mc:AlternateContent>
  <bookViews>
    <workbookView xWindow="-120" yWindow="-120" windowWidth="15456" windowHeight="1116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19" i="1" l="1"/>
  <c r="G14" i="1" l="1"/>
  <c r="J14" i="1"/>
  <c r="I14" i="1"/>
  <c r="H14" i="1"/>
  <c r="G12" i="1"/>
  <c r="J12" i="1"/>
  <c r="I12" i="1"/>
  <c r="H12" i="1"/>
  <c r="F9" i="1" l="1"/>
  <c r="I13" i="1" l="1"/>
  <c r="H13" i="1"/>
  <c r="G13" i="1"/>
  <c r="G5" i="1"/>
  <c r="J5" i="1"/>
  <c r="I5" i="1"/>
  <c r="H5" i="1"/>
  <c r="J13" i="1" l="1"/>
  <c r="J17" i="1"/>
  <c r="I17" i="1"/>
  <c r="H17" i="1"/>
  <c r="G17" i="1"/>
  <c r="J16" i="1"/>
  <c r="I16" i="1"/>
  <c r="H16" i="1"/>
  <c r="G16" i="1"/>
  <c r="J8" i="1"/>
  <c r="I8" i="1"/>
  <c r="H8" i="1"/>
  <c r="G8" i="1"/>
  <c r="J7" i="1"/>
  <c r="I7" i="1"/>
  <c r="H7" i="1"/>
  <c r="G7" i="1"/>
  <c r="J4" i="1"/>
  <c r="I4" i="1"/>
  <c r="H4" i="1"/>
  <c r="G4" i="1"/>
  <c r="E9" i="1"/>
  <c r="G9" i="1" l="1"/>
  <c r="J9" i="1"/>
  <c r="I9" i="1"/>
  <c r="H9" i="1"/>
  <c r="E19" i="1"/>
  <c r="J19" i="1" l="1"/>
  <c r="I19" i="1"/>
  <c r="G19" i="1"/>
  <c r="H19" i="1"/>
</calcChain>
</file>

<file path=xl/sharedStrings.xml><?xml version="1.0" encoding="utf-8"?>
<sst xmlns="http://schemas.openxmlformats.org/spreadsheetml/2006/main" count="49" uniqueCount="42">
  <si>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</si>
  <si>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</si>
  <si>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</si>
  <si>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</si>
  <si>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</si>
  <si>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</si>
  <si>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</si>
  <si>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</si>
  <si>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</si>
  <si>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</si>
  <si>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</si>
  <si>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</si>
  <si>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</si>
  <si>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</si>
  <si>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</si>
  <si>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</si>
  <si>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</si>
  <si>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</si>
  <si>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</si>
  <si>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</si>
  <si>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</si>
  <si>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</si>
  <si>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 xml:space="preserve">пром </t>
  </si>
  <si>
    <t>2 блюдо</t>
  </si>
  <si>
    <t>хлеб черн.</t>
  </si>
  <si>
    <t>Суфле "Рыбка"</t>
  </si>
  <si>
    <t>23</t>
  </si>
  <si>
    <t>44258</t>
  </si>
  <si>
    <t>44357</t>
  </si>
  <si>
    <t>хлеб бел.</t>
  </si>
  <si>
    <t>20.2</t>
  </si>
  <si>
    <t>948</t>
  </si>
  <si>
    <t>Картофельное пюре</t>
  </si>
  <si>
    <t>Компот из сухофруктов</t>
  </si>
  <si>
    <t>Плов</t>
  </si>
  <si>
    <t>Хлеб ржано-пшеничный</t>
  </si>
  <si>
    <t>Хлеб пшеничный витаминизированный</t>
  </si>
  <si>
    <t>Кисель</t>
  </si>
  <si>
    <t>Салат из отварной свеклы с солеными огурцами и растительным маслом</t>
  </si>
  <si>
    <t>35/1</t>
  </si>
  <si>
    <t>Суп из овощей со сметаной, мясом, зеленью</t>
  </si>
  <si>
    <t>МАОУ СОШ №7 с. Патруши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</si>
</sst>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0">
    <xf numFmtId="0" fontId="0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7" fillId="0" borderId="0"/>
    <xf numFmtId="165" fontId="5" fillId="0" borderId="0" applyFont="0" applyFill="0" applyBorder="0" applyAlignment="0" applyProtection="0"/>
    <xf numFmtId="0" fontId="9" fillId="0" borderId="0"/>
    <xf numFmtId="0" fontId="4" fillId="0" borderId="0"/>
    <xf numFmtId="0" fontId="3" fillId="0" borderId="0"/>
  </cellStyleXfs>
  <cellXfs count="58">
    <xf numFmtId="0" fontId="0" fillId="0" borderId="0" xfId="0"/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7" fillId="0" borderId="1" xfId="5" applyBorder="1"/>
    <xf numFmtId="0" fontId="7" fillId="3" borderId="1" xfId="5" applyFill="1" applyBorder="1" applyProtection="1">
      <protection locked="0"/>
    </xf>
    <xf numFmtId="0" fontId="7" fillId="3" borderId="1" xfId="5" applyFill="1" applyBorder="1" applyAlignment="1" applyProtection="1">
      <alignment wrapText="1"/>
      <protection locked="0"/>
    </xf>
    <xf numFmtId="1" fontId="7" fillId="3" borderId="1" xfId="5" applyNumberFormat="1" applyFill="1" applyBorder="1" applyProtection="1">
      <protection locked="0"/>
    </xf>
    <xf numFmtId="2" fontId="7" fillId="3" borderId="1" xfId="5" applyNumberFormat="1" applyFill="1" applyBorder="1" applyProtection="1">
      <protection locked="0"/>
    </xf>
    <xf numFmtId="1" fontId="7" fillId="3" borderId="3" xfId="5" applyNumberFormat="1" applyFill="1" applyBorder="1" applyProtection="1">
      <protection locked="0"/>
    </xf>
    <xf numFmtId="0" fontId="7" fillId="2" borderId="1" xfId="5" applyFill="1" applyBorder="1" applyProtection="1">
      <protection locked="0"/>
    </xf>
    <xf numFmtId="0" fontId="0" fillId="0" borderId="1" xfId="0" applyFill="1" applyBorder="1" applyProtection="1">
      <protection locked="0"/>
    </xf>
    <xf numFmtId="2" fontId="6" fillId="0" borderId="1" xfId="7" applyNumberFormat="1" applyFont="1" applyFill="1" applyBorder="1" applyAlignment="1">
      <alignment horizontal="left" vertical="center" wrapText="1"/>
    </xf>
    <xf numFmtId="49" fontId="8" fillId="2" borderId="1" xfId="7" applyNumberFormat="1" applyFont="1" applyFill="1" applyBorder="1" applyAlignment="1">
      <alignment horizontal="left" vertical="center"/>
    </xf>
    <xf numFmtId="2" fontId="6" fillId="4" borderId="0" xfId="7" applyNumberFormat="1" applyFont="1" applyFill="1" applyBorder="1" applyAlignment="1">
      <alignment horizontal="left" vertical="center"/>
    </xf>
    <xf numFmtId="2" fontId="6" fillId="0" borderId="0" xfId="7" applyNumberFormat="1" applyFont="1" applyBorder="1" applyAlignment="1">
      <alignment horizontal="left" vertical="center"/>
    </xf>
    <xf numFmtId="2" fontId="8" fillId="0" borderId="1" xfId="7" applyNumberFormat="1" applyFont="1" applyFill="1" applyBorder="1" applyAlignment="1">
      <alignment vertical="center"/>
    </xf>
    <xf numFmtId="0" fontId="8" fillId="0" borderId="1" xfId="7" applyFont="1" applyFill="1" applyBorder="1" applyAlignment="1">
      <alignment horizontal="left" vertical="center" wrapText="1"/>
    </xf>
    <xf numFmtId="49" fontId="8" fillId="0" borderId="1" xfId="7" applyNumberFormat="1" applyFont="1" applyFill="1" applyBorder="1" applyAlignment="1">
      <alignment horizontal="left" vertical="center"/>
    </xf>
    <xf numFmtId="1" fontId="8" fillId="0" borderId="1" xfId="7" applyNumberFormat="1" applyFont="1" applyFill="1" applyBorder="1" applyAlignment="1">
      <alignment horizontal="left" vertical="center"/>
    </xf>
    <xf numFmtId="2" fontId="10" fillId="0" borderId="1" xfId="7" applyNumberFormat="1" applyFont="1" applyFill="1" applyBorder="1" applyAlignment="1">
      <alignment horizontal="left" vertical="center" wrapText="1"/>
    </xf>
    <xf numFmtId="2" fontId="8" fillId="4" borderId="1" xfId="7" applyNumberFormat="1" applyFont="1" applyFill="1" applyBorder="1" applyAlignment="1">
      <alignment horizontal="left" vertical="center"/>
    </xf>
    <xf numFmtId="2" fontId="6" fillId="4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 wrapText="1"/>
    </xf>
    <xf numFmtId="2" fontId="8" fillId="0" borderId="1" xfId="7" applyNumberFormat="1" applyFont="1" applyBorder="1" applyAlignment="1">
      <alignment horizontal="left" vertical="center"/>
    </xf>
    <xf numFmtId="2" fontId="6" fillId="0" borderId="1" xfId="7" applyNumberFormat="1" applyFont="1" applyBorder="1" applyAlignment="1">
      <alignment horizontal="left" vertical="center"/>
    </xf>
    <xf numFmtId="2" fontId="10" fillId="0" borderId="1" xfId="7" applyNumberFormat="1" applyFont="1" applyFill="1" applyBorder="1" applyAlignment="1">
      <alignment horizontal="left" vertical="center"/>
    </xf>
    <xf numFmtId="2" fontId="6" fillId="0" borderId="1" xfId="8" applyNumberFormat="1" applyFont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/>
    </xf>
    <xf numFmtId="2" fontId="6" fillId="0" borderId="1" xfId="9" applyNumberFormat="1" applyFont="1" applyFill="1" applyBorder="1" applyAlignment="1">
      <alignment horizontal="left" vertical="center"/>
    </xf>
    <xf numFmtId="0" fontId="6" fillId="4" borderId="1" xfId="7" applyFont="1" applyFill="1" applyBorder="1" applyAlignment="1">
      <alignment horizontal="left" vertical="center" wrapText="1"/>
    </xf>
    <xf numFmtId="49" fontId="6" fillId="4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vertical="center"/>
    </xf>
    <xf numFmtId="0" fontId="2" fillId="0" borderId="1" xfId="5" applyFont="1" applyBorder="1"/>
    <xf numFmtId="0" fontId="6" fillId="0" borderId="1" xfId="7" applyFont="1" applyFill="1" applyBorder="1" applyAlignment="1">
      <alignment horizontal="left" vertical="center" wrapText="1"/>
    </xf>
    <xf numFmtId="49" fontId="6" fillId="0" borderId="1" xfId="7" applyNumberFormat="1" applyFont="1" applyFill="1" applyBorder="1" applyAlignment="1">
      <alignment horizontal="left" vertical="center"/>
    </xf>
    <xf numFmtId="0" fontId="0" fillId="0" borderId="6" xfId="0" applyBorder="1"/>
    <xf numFmtId="0" fontId="0" fillId="0" borderId="2" xfId="0" applyBorder="1"/>
    <xf numFmtId="49" fontId="0" fillId="2" borderId="2" xfId="0" applyNumberFormat="1" applyFill="1" applyBorder="1" applyProtection="1">
      <protection locked="0"/>
    </xf>
    <xf numFmtId="14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1" xfId="0" applyBorder="1"/>
    <xf numFmtId="0" fontId="0" fillId="0" borderId="3" xfId="0" applyBorder="1"/>
    <xf numFmtId="0" fontId="0" fillId="0" borderId="8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2" fontId="6" fillId="0" borderId="3" xfId="7" applyNumberFormat="1" applyFont="1" applyBorder="1" applyAlignment="1">
      <alignment horizontal="left" vertical="center"/>
    </xf>
    <xf numFmtId="2" fontId="8" fillId="0" borderId="3" xfId="7" applyNumberFormat="1" applyFont="1" applyFill="1" applyBorder="1" applyAlignment="1">
      <alignment horizontal="left" vertical="center"/>
    </xf>
    <xf numFmtId="2" fontId="10" fillId="0" borderId="3" xfId="7" applyNumberFormat="1" applyFont="1" applyFill="1" applyBorder="1" applyAlignment="1">
      <alignment horizontal="left" vertical="center" wrapText="1"/>
    </xf>
    <xf numFmtId="2" fontId="6" fillId="4" borderId="3" xfId="7" applyNumberFormat="1" applyFont="1" applyFill="1" applyBorder="1" applyAlignment="1">
      <alignment horizontal="left" vertical="center"/>
    </xf>
    <xf numFmtId="2" fontId="10" fillId="0" borderId="3" xfId="7" applyNumberFormat="1" applyFont="1" applyFill="1" applyBorder="1" applyAlignment="1">
      <alignment horizontal="left" vertical="center"/>
    </xf>
    <xf numFmtId="0" fontId="0" fillId="0" borderId="9" xfId="0" applyBorder="1"/>
    <xf numFmtId="0" fontId="1" fillId="0" borderId="1" xfId="5" applyFont="1" applyBorder="1"/>
    <xf numFmtId="0" fontId="0" fillId="2" borderId="2" xfId="0" applyFill="1" applyBorder="1" applyAlignment="1" applyProtection="1">
      <protection locked="0"/>
    </xf>
    <xf numFmtId="0" fontId="0" fillId="0" borderId="2" xfId="0" applyBorder="1" applyAlignment="1" applyProtection="1">
      <protection locked="0"/>
    </xf>
    <xf numFmtId="0" fontId="0" fillId="0" borderId="8" xfId="0" applyBorder="1" applyAlignment="1">
      <alignment vertical="top"/>
    </xf>
  </cellXfs>
  <cellStyles count="10">
    <cellStyle name="Обычный" xfId="0" builtinId="0"/>
    <cellStyle name="Обычный 11" xfId="1"/>
    <cellStyle name="Обычный 12" xfId="2"/>
    <cellStyle name="Обычный 2" xfId="4"/>
    <cellStyle name="Обычный 3" xfId="7"/>
    <cellStyle name="Обычный 4" xfId="5"/>
    <cellStyle name="Обычный 5" xfId="8"/>
    <cellStyle name="Обычный 5 2" xfId="9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zoomScale="85" zoomScaleNormal="85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s="38" t="s">
        <v>0</v>
      </c>
      <c r="B1" s="55" t="s">
        <v>41</v>
      </c>
      <c r="C1" s="55"/>
      <c r="D1" s="56"/>
      <c r="E1" s="39" t="s">
        <v>19</v>
      </c>
      <c r="F1" s="40"/>
      <c r="G1" s="39"/>
      <c r="H1" s="39"/>
      <c r="I1" s="39" t="s">
        <v>1</v>
      </c>
      <c r="J1" s="41">
        <v>46168</v>
      </c>
    </row>
    <row r="2" spans="1:11" ht="7.5" customHeight="1" x14ac:dyDescent="0.3">
      <c r="A2" s="42"/>
      <c r="B2" s="43"/>
      <c r="C2" s="43"/>
      <c r="D2" s="43"/>
      <c r="E2" s="43"/>
      <c r="F2" s="43"/>
      <c r="G2" s="43"/>
      <c r="H2" s="43"/>
      <c r="I2" s="43"/>
      <c r="J2" s="44"/>
    </row>
    <row r="3" spans="1:11" x14ac:dyDescent="0.3">
      <c r="A3" s="45" t="s">
        <v>2</v>
      </c>
      <c r="B3" s="46" t="s">
        <v>3</v>
      </c>
      <c r="C3" s="46" t="s">
        <v>20</v>
      </c>
      <c r="D3" s="46" t="s">
        <v>4</v>
      </c>
      <c r="E3" s="46" t="s">
        <v>21</v>
      </c>
      <c r="F3" s="46" t="s">
        <v>5</v>
      </c>
      <c r="G3" s="46" t="s">
        <v>6</v>
      </c>
      <c r="H3" s="46" t="s">
        <v>7</v>
      </c>
      <c r="I3" s="46" t="s">
        <v>8</v>
      </c>
      <c r="J3" s="47" t="s">
        <v>9</v>
      </c>
    </row>
    <row r="4" spans="1:11" ht="15.6" x14ac:dyDescent="0.3">
      <c r="A4" s="57" t="s">
        <v>10</v>
      </c>
      <c r="B4" s="6" t="s">
        <v>23</v>
      </c>
      <c r="C4" s="20" t="s">
        <v>26</v>
      </c>
      <c r="D4" s="14" t="s">
        <v>25</v>
      </c>
      <c r="E4" s="30">
        <v>95</v>
      </c>
      <c r="F4" s="30">
        <v>87.88</v>
      </c>
      <c r="G4" s="27">
        <f>E4*203.22/90</f>
        <v>214.51000000000002</v>
      </c>
      <c r="H4" s="27">
        <f>E4*12.6/90</f>
        <v>13.3</v>
      </c>
      <c r="I4" s="27">
        <f>E4*13.5/90</f>
        <v>14.25</v>
      </c>
      <c r="J4" s="48">
        <f>E4*7.83/90</f>
        <v>8.2650000000000006</v>
      </c>
    </row>
    <row r="5" spans="1:11" ht="15.6" x14ac:dyDescent="0.3">
      <c r="A5" s="57"/>
      <c r="B5" s="6" t="s">
        <v>17</v>
      </c>
      <c r="C5" s="20" t="s">
        <v>27</v>
      </c>
      <c r="D5" s="25" t="s">
        <v>32</v>
      </c>
      <c r="E5" s="25">
        <v>150</v>
      </c>
      <c r="F5" s="26">
        <v>23.13</v>
      </c>
      <c r="G5" s="27">
        <f>E5*170.67/200</f>
        <v>128.00249999999997</v>
      </c>
      <c r="H5" s="30">
        <f>E5*4.23/200</f>
        <v>3.1725000000000008</v>
      </c>
      <c r="I5" s="30">
        <f>E5*4.8/200</f>
        <v>3.6</v>
      </c>
      <c r="J5" s="49">
        <f>E5*27.2/200</f>
        <v>20.399999999999999</v>
      </c>
    </row>
    <row r="6" spans="1:11" ht="15.6" x14ac:dyDescent="0.3">
      <c r="A6" s="57"/>
      <c r="B6" s="6" t="s">
        <v>12</v>
      </c>
      <c r="C6" s="20" t="s">
        <v>28</v>
      </c>
      <c r="D6" s="25" t="s">
        <v>33</v>
      </c>
      <c r="E6" s="25">
        <v>200</v>
      </c>
      <c r="F6" s="26">
        <v>6.78</v>
      </c>
      <c r="G6" s="27">
        <v>84</v>
      </c>
      <c r="H6" s="30">
        <v>1</v>
      </c>
      <c r="I6" s="30">
        <v>0.1</v>
      </c>
      <c r="J6" s="49">
        <v>19.8</v>
      </c>
    </row>
    <row r="7" spans="1:11" ht="15.6" x14ac:dyDescent="0.3">
      <c r="A7" s="57"/>
      <c r="B7" s="35" t="s">
        <v>29</v>
      </c>
      <c r="C7" s="21" t="s">
        <v>22</v>
      </c>
      <c r="D7" s="34" t="s">
        <v>36</v>
      </c>
      <c r="E7" s="30">
        <v>41</v>
      </c>
      <c r="F7" s="31">
        <v>4.3</v>
      </c>
      <c r="G7" s="30">
        <f>E7*70.14/30</f>
        <v>95.858000000000004</v>
      </c>
      <c r="H7" s="30">
        <f>E7*2.37/30</f>
        <v>3.2389999999999999</v>
      </c>
      <c r="I7" s="30">
        <f>E7*0.3/30</f>
        <v>0.41</v>
      </c>
      <c r="J7" s="49">
        <f>E7*14.49/30</f>
        <v>19.803000000000001</v>
      </c>
    </row>
    <row r="8" spans="1:11" ht="15.6" x14ac:dyDescent="0.3">
      <c r="A8" s="57"/>
      <c r="B8" s="6" t="s">
        <v>24</v>
      </c>
      <c r="C8" s="21" t="s">
        <v>22</v>
      </c>
      <c r="D8" s="34" t="s">
        <v>35</v>
      </c>
      <c r="E8" s="30">
        <v>30</v>
      </c>
      <c r="F8" s="31">
        <v>2.95</v>
      </c>
      <c r="G8" s="30">
        <f>E8*68.97/30</f>
        <v>68.97</v>
      </c>
      <c r="H8" s="30">
        <f>E8*1.68/30</f>
        <v>1.68</v>
      </c>
      <c r="I8" s="30">
        <f>E8*0.33/30</f>
        <v>0.33</v>
      </c>
      <c r="J8" s="49">
        <f>E8*14.82/30</f>
        <v>14.82</v>
      </c>
    </row>
    <row r="9" spans="1:11" ht="15.6" x14ac:dyDescent="0.3">
      <c r="A9" s="57"/>
      <c r="B9" s="6"/>
      <c r="C9" s="20"/>
      <c r="D9" s="25"/>
      <c r="E9" s="22">
        <f>E4+E5+E6+E7+E8</f>
        <v>516</v>
      </c>
      <c r="F9" s="22">
        <f>F4+F5+F6+F7+F8</f>
        <v>125.03999999999999</v>
      </c>
      <c r="G9" s="22">
        <f t="shared" ref="G9:J9" si="0">G4+G5+G6+G7+G8</f>
        <v>591.34050000000002</v>
      </c>
      <c r="H9" s="22">
        <f t="shared" si="0"/>
        <v>22.391500000000001</v>
      </c>
      <c r="I9" s="22">
        <f t="shared" si="0"/>
        <v>18.690000000000001</v>
      </c>
      <c r="J9" s="50">
        <f t="shared" si="0"/>
        <v>83.087999999999994</v>
      </c>
    </row>
    <row r="10" spans="1:11" x14ac:dyDescent="0.3">
      <c r="A10" s="42" t="s">
        <v>13</v>
      </c>
      <c r="B10" s="12"/>
      <c r="C10" s="7"/>
      <c r="D10" s="8"/>
      <c r="E10" s="9"/>
      <c r="F10" s="10"/>
      <c r="G10" s="9"/>
      <c r="H10" s="9"/>
      <c r="I10" s="9"/>
      <c r="J10" s="11"/>
    </row>
    <row r="11" spans="1:11" ht="15.6" x14ac:dyDescent="0.3">
      <c r="A11" s="42"/>
      <c r="B11" s="7"/>
      <c r="C11" s="7"/>
      <c r="D11" s="15"/>
      <c r="E11" s="9"/>
      <c r="F11" s="10"/>
      <c r="G11" s="9"/>
      <c r="H11" s="9"/>
      <c r="I11" s="9"/>
      <c r="J11" s="11"/>
    </row>
    <row r="12" spans="1:11" ht="31.2" x14ac:dyDescent="0.3">
      <c r="A12" s="42" t="s">
        <v>14</v>
      </c>
      <c r="B12" s="6" t="s">
        <v>15</v>
      </c>
      <c r="C12" s="33" t="s">
        <v>39</v>
      </c>
      <c r="D12" s="32" t="s">
        <v>38</v>
      </c>
      <c r="E12" s="23">
        <v>70</v>
      </c>
      <c r="F12" s="29">
        <v>9.59</v>
      </c>
      <c r="G12" s="24">
        <f>E12*83/100</f>
        <v>58.1</v>
      </c>
      <c r="H12" s="24">
        <f>E12*1.28/100</f>
        <v>0.89600000000000013</v>
      </c>
      <c r="I12" s="24">
        <f>E12*5.97/100</f>
        <v>4.1789999999999994</v>
      </c>
      <c r="J12" s="51">
        <f>E12*6/100</f>
        <v>4.2</v>
      </c>
      <c r="K12" s="16"/>
    </row>
    <row r="13" spans="1:11" ht="31.2" x14ac:dyDescent="0.3">
      <c r="A13" s="42"/>
      <c r="B13" s="6" t="s">
        <v>16</v>
      </c>
      <c r="C13" s="37" t="s">
        <v>30</v>
      </c>
      <c r="D13" s="36" t="s">
        <v>40</v>
      </c>
      <c r="E13" s="30">
        <v>200</v>
      </c>
      <c r="F13" s="29">
        <v>37.58</v>
      </c>
      <c r="G13" s="30">
        <f>E13*116.8/200</f>
        <v>116.8</v>
      </c>
      <c r="H13" s="30">
        <f>E13*3.5/200</f>
        <v>3.5</v>
      </c>
      <c r="I13" s="30">
        <f>E13*7.22/200</f>
        <v>7.22</v>
      </c>
      <c r="J13" s="49">
        <f>E13*9.4/200</f>
        <v>9.4</v>
      </c>
      <c r="K13" s="17"/>
    </row>
    <row r="14" spans="1:11" ht="15.6" x14ac:dyDescent="0.3">
      <c r="A14" s="42"/>
      <c r="B14" s="54" t="s">
        <v>11</v>
      </c>
      <c r="C14" s="21">
        <v>44294</v>
      </c>
      <c r="D14" s="19" t="s">
        <v>34</v>
      </c>
      <c r="E14" s="30">
        <v>250</v>
      </c>
      <c r="F14" s="29">
        <v>82.89</v>
      </c>
      <c r="G14" s="30">
        <f>E14*460/200</f>
        <v>575</v>
      </c>
      <c r="H14" s="30">
        <f>E14*12.3/200</f>
        <v>15.375</v>
      </c>
      <c r="I14" s="30">
        <f>E14*28.3/200</f>
        <v>35.375</v>
      </c>
      <c r="J14" s="49">
        <f>E14*38/200</f>
        <v>47.5</v>
      </c>
      <c r="K14" s="17"/>
    </row>
    <row r="15" spans="1:11" ht="15.6" x14ac:dyDescent="0.3">
      <c r="A15" s="42"/>
      <c r="B15" s="6" t="s">
        <v>18</v>
      </c>
      <c r="C15" s="20" t="s">
        <v>31</v>
      </c>
      <c r="D15" s="14" t="s">
        <v>37</v>
      </c>
      <c r="E15" s="30">
        <v>200</v>
      </c>
      <c r="F15" s="29">
        <v>5.54</v>
      </c>
      <c r="G15" s="30">
        <v>111</v>
      </c>
      <c r="H15" s="30">
        <v>0</v>
      </c>
      <c r="I15" s="30">
        <v>0</v>
      </c>
      <c r="J15" s="49">
        <v>27.8</v>
      </c>
      <c r="K15" s="17"/>
    </row>
    <row r="16" spans="1:11" ht="15.6" x14ac:dyDescent="0.3">
      <c r="A16" s="42"/>
      <c r="B16" s="6" t="s">
        <v>29</v>
      </c>
      <c r="C16" s="21" t="s">
        <v>22</v>
      </c>
      <c r="D16" s="34" t="s">
        <v>36</v>
      </c>
      <c r="E16" s="30">
        <v>50</v>
      </c>
      <c r="F16" s="31">
        <v>5.32</v>
      </c>
      <c r="G16" s="30">
        <f>E16*70.14/30</f>
        <v>116.9</v>
      </c>
      <c r="H16" s="30">
        <f>E16*2.37/30</f>
        <v>3.95</v>
      </c>
      <c r="I16" s="30">
        <f>E16*0.3/30</f>
        <v>0.5</v>
      </c>
      <c r="J16" s="49">
        <f>E16*14.49/30</f>
        <v>24.15</v>
      </c>
      <c r="K16" s="17"/>
    </row>
    <row r="17" spans="1:11" ht="15.6" x14ac:dyDescent="0.3">
      <c r="A17" s="42"/>
      <c r="B17" s="13" t="s">
        <v>24</v>
      </c>
      <c r="C17" s="21" t="s">
        <v>22</v>
      </c>
      <c r="D17" s="34" t="s">
        <v>35</v>
      </c>
      <c r="E17" s="30">
        <v>42</v>
      </c>
      <c r="F17" s="31">
        <v>4.13</v>
      </c>
      <c r="G17" s="30">
        <f>E17*68.97/30</f>
        <v>96.557999999999993</v>
      </c>
      <c r="H17" s="30">
        <f>E17*1.68/30</f>
        <v>2.3519999999999999</v>
      </c>
      <c r="I17" s="30">
        <f>E17*0.33/30</f>
        <v>0.46200000000000002</v>
      </c>
      <c r="J17" s="49">
        <f>E17*14.82/30</f>
        <v>20.748000000000001</v>
      </c>
      <c r="K17" s="17"/>
    </row>
    <row r="18" spans="1:11" ht="15.6" x14ac:dyDescent="0.3">
      <c r="A18" s="42"/>
      <c r="B18" s="13"/>
      <c r="C18" s="21"/>
      <c r="D18" s="18"/>
      <c r="E18" s="30"/>
      <c r="F18" s="26"/>
      <c r="G18" s="30"/>
      <c r="H18" s="27"/>
      <c r="I18" s="27"/>
      <c r="J18" s="48"/>
      <c r="K18" s="17"/>
    </row>
    <row r="19" spans="1:11" ht="15.6" x14ac:dyDescent="0.3">
      <c r="A19" s="42"/>
      <c r="B19" s="13"/>
      <c r="C19" s="20"/>
      <c r="D19" s="19"/>
      <c r="E19" s="28">
        <f>E12+E13+E14+E15+E16+E17+E18</f>
        <v>812</v>
      </c>
      <c r="F19" s="28">
        <f>F12+F13+F14+F15+F16+F17+F18</f>
        <v>145.04999999999998</v>
      </c>
      <c r="G19" s="28">
        <f t="shared" ref="G19:J19" si="1">G12+G13+G14+G15+G16+G17+G18</f>
        <v>1074.3579999999999</v>
      </c>
      <c r="H19" s="28">
        <f t="shared" si="1"/>
        <v>26.073</v>
      </c>
      <c r="I19" s="28">
        <f t="shared" si="1"/>
        <v>47.736000000000004</v>
      </c>
      <c r="J19" s="52">
        <f t="shared" si="1"/>
        <v>133.798</v>
      </c>
    </row>
    <row r="20" spans="1:11" ht="15" thickBot="1" x14ac:dyDescent="0.35">
      <c r="A20" s="53"/>
      <c r="B20" s="1"/>
      <c r="C20" s="1"/>
      <c r="D20" s="5"/>
      <c r="E20" s="2"/>
      <c r="F20" s="4"/>
      <c r="G20" s="2"/>
      <c r="H20" s="2"/>
      <c r="I20" s="2"/>
      <c r="J20" s="3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  <ignoredErrors>
    <ignoredError sqref="C4:C6 C1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2021-05-18T10:32:40Z</cp:lastPrinted>
  <dcterms:created xsi:type="dcterms:W3CDTF">2015-06-05T18:19:34Z</dcterms:created>
  <dcterms:modified xsi:type="dcterms:W3CDTF">2026-05-23T10:16:16Z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