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J13" i="1" l="1"/>
  <c r="I13" i="1"/>
  <c r="G13" i="1"/>
  <c r="H13" i="1"/>
  <c r="J12" i="1"/>
  <c r="H12" i="1"/>
  <c r="G12" i="1"/>
  <c r="F9" i="1"/>
  <c r="J14" i="1"/>
  <c r="I14" i="1"/>
  <c r="H14" i="1"/>
  <c r="G14" i="1"/>
  <c r="J15" i="1" l="1"/>
  <c r="I15" i="1"/>
  <c r="H15" i="1"/>
  <c r="G15" i="1"/>
  <c r="J7" i="1" l="1"/>
  <c r="I7" i="1"/>
  <c r="H7" i="1"/>
  <c r="G7" i="1"/>
  <c r="J6" i="1"/>
  <c r="I6" i="1"/>
  <c r="H6" i="1"/>
  <c r="G6" i="1"/>
  <c r="J4" i="1"/>
  <c r="I4" i="1"/>
  <c r="H4" i="1"/>
  <c r="G4" i="1"/>
  <c r="I12" i="1" l="1"/>
  <c r="E19" i="1" l="1"/>
  <c r="E9" i="1" l="1"/>
  <c r="J18" i="1" l="1"/>
  <c r="I18" i="1"/>
  <c r="H18" i="1"/>
  <c r="G18" i="1"/>
  <c r="J9" i="1"/>
  <c r="G9" i="1"/>
  <c r="H9" i="1"/>
  <c r="I9" i="1"/>
  <c r="J17" i="1" l="1"/>
  <c r="J19" i="1" s="1"/>
  <c r="I17" i="1"/>
  <c r="H17" i="1"/>
  <c r="H19" i="1" s="1"/>
  <c r="G17" i="1"/>
  <c r="G19" i="1" s="1"/>
  <c r="I19" i="1" l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<sst xmlns="http://schemas.openxmlformats.org/spreadsheetml/2006/main" count="47" uniqueCount="43">
  <si>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</si>
  <si>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</si>
  <si>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</si>
  <si>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</si>
  <si>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</si>
  <si>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</si>
  <si>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</si>
  <si>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</si>
  <si>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</si>
  <si>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</si>
  <si>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</si>
  <si>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</si>
  <si>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</si>
  <si>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</si>
  <si>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</si>
  <si>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</si>
  <si>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</si>
  <si>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</si>
  <si>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</si>
  <si>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</si>
  <si>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</si>
  <si>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</si>
  <si>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</si>
  <si>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</si>
  <si>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</si>
  <si>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</si>
  <si>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44348</t>
  </si>
  <si>
    <t>44325</t>
  </si>
  <si>
    <t>44296</t>
  </si>
  <si>
    <t>Котлета из кур</t>
  </si>
  <si>
    <t>Компот из яблок и изюма</t>
  </si>
  <si>
    <t>2 блюдо</t>
  </si>
  <si>
    <t xml:space="preserve">Хлеб пшеничный витаминизированный </t>
  </si>
  <si>
    <t>Салат из белокачанной капусты с морковью, зеленью и растительным маслом</t>
  </si>
  <si>
    <t>44233</t>
  </si>
  <si>
    <t>Омлет натуральный</t>
  </si>
  <si>
    <t>Бутерброд с сыром</t>
  </si>
  <si>
    <t>Напиток из шиповника</t>
  </si>
  <si>
    <t>37/10</t>
  </si>
  <si>
    <t>Хлеб ржано-пшеничный витаминизированный</t>
  </si>
  <si>
    <t>22/2</t>
  </si>
  <si>
    <t>Суп-лапша на куринном бульоне с зеленью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</si>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</sst>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6" fillId="0" borderId="1" xfId="5" applyBorder="1"/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1" fontId="6" fillId="3" borderId="3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49" fontId="6" fillId="3" borderId="1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5" fillId="0" borderId="1" xfId="5" applyNumberFormat="1" applyFont="1" applyBorder="1" applyAlignment="1">
      <alignment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7" fillId="0" borderId="3" xfId="7" applyNumberFormat="1" applyFont="1" applyFill="1" applyBorder="1" applyAlignment="1">
      <alignment horizontal="left" vertical="center"/>
    </xf>
    <xf numFmtId="0" fontId="6" fillId="0" borderId="1" xfId="5" applyFill="1" applyBorder="1" applyProtection="1">
      <protection locked="0"/>
    </xf>
    <xf numFmtId="0" fontId="1" fillId="0" borderId="1" xfId="5" applyFont="1" applyFill="1" applyBorder="1" applyProtection="1">
      <protection locked="0"/>
    </xf>
    <xf numFmtId="0" fontId="6" fillId="0" borderId="1" xfId="5" applyFill="1" applyBorder="1"/>
    <xf numFmtId="2" fontId="10" fillId="0" borderId="3" xfId="7" applyNumberFormat="1" applyFont="1" applyFill="1" applyBorder="1" applyAlignment="1">
      <alignment horizontal="left" vertical="center"/>
    </xf>
    <xf numFmtId="0" fontId="6" fillId="3" borderId="1" xfId="5" applyFill="1" applyBorder="1" applyProtection="1">
      <protection locked="0"/>
    </xf>
    <xf numFmtId="2" fontId="13" fillId="0" borderId="1" xfId="4" applyNumberFormat="1" applyFont="1" applyFill="1" applyBorder="1" applyAlignment="1">
      <alignment horizontal="left" vertical="center"/>
    </xf>
    <xf numFmtId="2" fontId="13" fillId="0" borderId="3" xfId="4" applyNumberFormat="1" applyFont="1" applyFill="1" applyBorder="1" applyAlignment="1">
      <alignment horizontal="left" vertical="center"/>
    </xf>
    <xf numFmtId="2" fontId="5" fillId="0" borderId="3" xfId="7" applyNumberFormat="1" applyFont="1" applyFill="1" applyBorder="1" applyAlignment="1">
      <alignment horizontal="left" vertical="center"/>
    </xf>
    <xf numFmtId="2" fontId="5" fillId="0" borderId="3" xfId="7" applyNumberFormat="1" applyFont="1" applyBorder="1" applyAlignment="1">
      <alignment horizontal="left" vertical="center"/>
    </xf>
    <xf numFmtId="2" fontId="11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  <xf numFmtId="1" fontId="5" fillId="0" borderId="1" xfId="7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2" fontId="7" fillId="0" borderId="1" xfId="7" applyNumberFormat="1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left" vertical="center" wrapText="1"/>
    </xf>
    <xf numFmtId="2" fontId="5" fillId="0" borderId="1" xfId="8" applyNumberFormat="1" applyFont="1" applyBorder="1" applyAlignment="1">
      <alignment horizontal="left" vertical="center"/>
    </xf>
    <xf numFmtId="2" fontId="5" fillId="0" borderId="3" xfId="8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0" t="s">
        <v>0</v>
      </c>
      <c r="B1" s="59"/>
      <c r="C1" s="59"/>
      <c r="D1" s="60"/>
      <c r="E1" s="31" t="s">
        <v>19</v>
      </c>
      <c r="F1" s="32"/>
      <c r="G1" s="31"/>
      <c r="H1" s="31"/>
      <c r="I1" s="31" t="s">
        <v>1</v>
      </c>
      <c r="J1" s="33">
        <v>46282</v>
      </c>
    </row>
    <row r="2" spans="1:10" ht="7.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6"/>
    </row>
    <row r="3" spans="1:10" x14ac:dyDescent="0.25">
      <c r="A3" s="37" t="s">
        <v>2</v>
      </c>
      <c r="B3" s="38" t="s">
        <v>3</v>
      </c>
      <c r="C3" s="39" t="s">
        <v>20</v>
      </c>
      <c r="D3" s="54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0" ht="15.75" x14ac:dyDescent="0.25">
      <c r="A4" s="61" t="s">
        <v>10</v>
      </c>
      <c r="B4" s="6" t="s">
        <v>11</v>
      </c>
      <c r="C4" s="22" t="s">
        <v>34</v>
      </c>
      <c r="D4" s="29" t="s">
        <v>35</v>
      </c>
      <c r="E4" s="17">
        <v>230</v>
      </c>
      <c r="F4" s="16">
        <v>80.86</v>
      </c>
      <c r="G4" s="16">
        <f>E4*339.6/200</f>
        <v>390.54</v>
      </c>
      <c r="H4" s="16">
        <f>E4*19.5/200</f>
        <v>22.425000000000001</v>
      </c>
      <c r="I4" s="16">
        <f>E4*21.2/200</f>
        <v>24.38</v>
      </c>
      <c r="J4" s="49">
        <f>E4*17.7/200</f>
        <v>20.355</v>
      </c>
    </row>
    <row r="5" spans="1:10" ht="15.75" x14ac:dyDescent="0.25">
      <c r="A5" s="61"/>
      <c r="B5" s="6" t="s">
        <v>12</v>
      </c>
      <c r="C5" s="22" t="s">
        <v>38</v>
      </c>
      <c r="D5" s="24" t="s">
        <v>37</v>
      </c>
      <c r="E5" s="16">
        <v>200</v>
      </c>
      <c r="F5" s="15">
        <v>8.43</v>
      </c>
      <c r="G5" s="16">
        <v>54</v>
      </c>
      <c r="H5" s="16">
        <v>0.2</v>
      </c>
      <c r="I5" s="16">
        <v>0.1</v>
      </c>
      <c r="J5" s="49">
        <v>13.1</v>
      </c>
    </row>
    <row r="6" spans="1:10" ht="15.75" x14ac:dyDescent="0.25">
      <c r="A6" s="61"/>
      <c r="B6" s="6" t="s">
        <v>25</v>
      </c>
      <c r="C6" s="53">
        <v>44240</v>
      </c>
      <c r="D6" s="24" t="s">
        <v>36</v>
      </c>
      <c r="E6" s="16">
        <v>50</v>
      </c>
      <c r="F6" s="21">
        <v>36.17</v>
      </c>
      <c r="G6" s="16">
        <f>E6*127.7/50</f>
        <v>127.7</v>
      </c>
      <c r="H6" s="16">
        <f>E6*6.1/50</f>
        <v>6.1</v>
      </c>
      <c r="I6" s="16">
        <f>E6*3.7/50</f>
        <v>3.7</v>
      </c>
      <c r="J6" s="49">
        <f>E6*17.5/50</f>
        <v>17.5</v>
      </c>
    </row>
    <row r="7" spans="1:10" ht="31.5" x14ac:dyDescent="0.25">
      <c r="A7" s="61"/>
      <c r="B7" s="42" t="s">
        <v>24</v>
      </c>
      <c r="C7" s="53" t="s">
        <v>23</v>
      </c>
      <c r="D7" s="24" t="s">
        <v>39</v>
      </c>
      <c r="E7" s="16">
        <v>43</v>
      </c>
      <c r="F7" s="16">
        <v>4.58</v>
      </c>
      <c r="G7" s="16">
        <f>E7*68.97/30</f>
        <v>98.856999999999999</v>
      </c>
      <c r="H7" s="16">
        <f>E7*1.68/30</f>
        <v>2.4079999999999999</v>
      </c>
      <c r="I7" s="16">
        <f>E7*0.33/30</f>
        <v>0.47300000000000003</v>
      </c>
      <c r="J7" s="49">
        <f>E7*14.82/30</f>
        <v>21.242000000000001</v>
      </c>
    </row>
    <row r="8" spans="1:10" ht="15.75" x14ac:dyDescent="0.25">
      <c r="A8" s="61"/>
      <c r="B8" s="43"/>
      <c r="C8" s="22"/>
      <c r="D8" s="28"/>
      <c r="E8" s="19"/>
      <c r="F8" s="19"/>
      <c r="G8" s="19"/>
      <c r="H8" s="19"/>
      <c r="I8" s="19"/>
      <c r="J8" s="41"/>
    </row>
    <row r="9" spans="1:10" ht="15.75" x14ac:dyDescent="0.25">
      <c r="A9" s="61"/>
      <c r="B9" s="44"/>
      <c r="C9" s="14"/>
      <c r="D9" s="55"/>
      <c r="E9" s="18">
        <f>E4+E5+E6+E7+E8</f>
        <v>523</v>
      </c>
      <c r="F9" s="18">
        <f>F4+F5+F6+F7+F8+0.01</f>
        <v>130.04999999999998</v>
      </c>
      <c r="G9" s="18">
        <f>G4+G5+G6+G7+G8</f>
        <v>671.09699999999998</v>
      </c>
      <c r="H9" s="18">
        <f>H4+H5+H6+H7+H8</f>
        <v>31.133000000000003</v>
      </c>
      <c r="I9" s="18">
        <f t="shared" ref="I9:J9" si="0">I4+I5+I6+I7+I8</f>
        <v>28.652999999999999</v>
      </c>
      <c r="J9" s="45">
        <f t="shared" si="0"/>
        <v>72.197000000000003</v>
      </c>
    </row>
    <row r="10" spans="1:10" x14ac:dyDescent="0.25">
      <c r="A10" s="34" t="s">
        <v>13</v>
      </c>
      <c r="B10" s="11"/>
      <c r="C10" s="25"/>
      <c r="D10" s="7"/>
      <c r="E10" s="8"/>
      <c r="F10" s="9"/>
      <c r="G10" s="8"/>
      <c r="H10" s="8"/>
      <c r="I10" s="8"/>
      <c r="J10" s="10"/>
    </row>
    <row r="11" spans="1:10" x14ac:dyDescent="0.25">
      <c r="A11" s="34"/>
      <c r="B11" s="46"/>
      <c r="C11" s="25"/>
      <c r="D11" s="7"/>
      <c r="E11" s="8"/>
      <c r="F11" s="9"/>
      <c r="G11" s="8"/>
      <c r="H11" s="8"/>
      <c r="I11" s="8"/>
      <c r="J11" s="10"/>
    </row>
    <row r="12" spans="1:10" ht="47.25" x14ac:dyDescent="0.25">
      <c r="A12" s="34" t="s">
        <v>14</v>
      </c>
      <c r="B12" s="6" t="s">
        <v>15</v>
      </c>
      <c r="C12" s="14" t="s">
        <v>26</v>
      </c>
      <c r="D12" s="29" t="s">
        <v>33</v>
      </c>
      <c r="E12" s="19">
        <v>60</v>
      </c>
      <c r="F12" s="21">
        <v>9.8000000000000007</v>
      </c>
      <c r="G12" s="16">
        <f>E12*65.76/60</f>
        <v>65.760000000000005</v>
      </c>
      <c r="H12" s="47">
        <f>E12*1.62/60</f>
        <v>1.62</v>
      </c>
      <c r="I12" s="47">
        <f>E12*6/100</f>
        <v>3.6</v>
      </c>
      <c r="J12" s="48">
        <f>E12*7.14/60</f>
        <v>7.14</v>
      </c>
    </row>
    <row r="13" spans="1:10" ht="31.5" x14ac:dyDescent="0.25">
      <c r="A13" s="34"/>
      <c r="B13" s="6" t="s">
        <v>16</v>
      </c>
      <c r="C13" s="22" t="s">
        <v>40</v>
      </c>
      <c r="D13" s="23" t="s">
        <v>41</v>
      </c>
      <c r="E13" s="21">
        <v>200</v>
      </c>
      <c r="F13" s="57">
        <v>18.739999999999998</v>
      </c>
      <c r="G13" s="21">
        <f>E13*126/200</f>
        <v>126</v>
      </c>
      <c r="H13" s="21">
        <f>E13*4.62/200</f>
        <v>4.62</v>
      </c>
      <c r="I13" s="21">
        <f>E13*7.84/200</f>
        <v>7.84</v>
      </c>
      <c r="J13" s="58">
        <f>E13*9.08/200</f>
        <v>9.08</v>
      </c>
    </row>
    <row r="14" spans="1:10" ht="15.75" x14ac:dyDescent="0.25">
      <c r="A14" s="34"/>
      <c r="B14" s="6" t="s">
        <v>31</v>
      </c>
      <c r="C14" s="22" t="s">
        <v>27</v>
      </c>
      <c r="D14" s="29" t="s">
        <v>29</v>
      </c>
      <c r="E14" s="16">
        <v>90</v>
      </c>
      <c r="F14" s="21">
        <v>74.180000000000007</v>
      </c>
      <c r="G14" s="16">
        <f>E14*186.3/90</f>
        <v>186.3</v>
      </c>
      <c r="H14" s="16">
        <f>E14*13.32/90</f>
        <v>13.32</v>
      </c>
      <c r="I14" s="16">
        <f>E14*11.16/90</f>
        <v>11.16</v>
      </c>
      <c r="J14" s="49">
        <f>E14*8.19/90</f>
        <v>8.19</v>
      </c>
    </row>
    <row r="15" spans="1:10" ht="15.75" x14ac:dyDescent="0.25">
      <c r="A15" s="34"/>
      <c r="B15" s="6" t="s">
        <v>17</v>
      </c>
      <c r="C15" s="53">
        <v>44258</v>
      </c>
      <c r="D15" s="16" t="s">
        <v>42</v>
      </c>
      <c r="E15" s="16">
        <v>150</v>
      </c>
      <c r="F15" s="21">
        <v>21.16</v>
      </c>
      <c r="G15" s="15">
        <f>E15*128/150</f>
        <v>128</v>
      </c>
      <c r="H15" s="15">
        <f>E15*3.17/150</f>
        <v>3.17</v>
      </c>
      <c r="I15" s="15">
        <f>E15*3.6/150</f>
        <v>3.6</v>
      </c>
      <c r="J15" s="50">
        <f>E15*20.4/150</f>
        <v>20.399999999999999</v>
      </c>
    </row>
    <row r="16" spans="1:10" ht="15.75" x14ac:dyDescent="0.25">
      <c r="A16" s="34"/>
      <c r="B16" s="6" t="s">
        <v>18</v>
      </c>
      <c r="C16" s="14" t="s">
        <v>28</v>
      </c>
      <c r="D16" s="56" t="s">
        <v>30</v>
      </c>
      <c r="E16" s="19">
        <v>200</v>
      </c>
      <c r="F16" s="21">
        <v>17.260000000000002</v>
      </c>
      <c r="G16" s="19">
        <v>70</v>
      </c>
      <c r="H16" s="19">
        <v>0.2</v>
      </c>
      <c r="I16" s="19">
        <v>0.2</v>
      </c>
      <c r="J16" s="41">
        <v>16.8</v>
      </c>
    </row>
    <row r="17" spans="1:10" ht="15.75" x14ac:dyDescent="0.25">
      <c r="A17" s="34"/>
      <c r="B17" s="6" t="s">
        <v>25</v>
      </c>
      <c r="C17" s="14" t="s">
        <v>22</v>
      </c>
      <c r="D17" s="24" t="s">
        <v>32</v>
      </c>
      <c r="E17" s="19">
        <v>50</v>
      </c>
      <c r="F17" s="21">
        <v>5.26</v>
      </c>
      <c r="G17" s="19">
        <f>E17*116.9/50</f>
        <v>116.9</v>
      </c>
      <c r="H17" s="19">
        <f>E17*3.95/50</f>
        <v>3.95</v>
      </c>
      <c r="I17" s="19">
        <f>E17*0.5/50</f>
        <v>0.5</v>
      </c>
      <c r="J17" s="41">
        <f>E17*24.15/50</f>
        <v>24.15</v>
      </c>
    </row>
    <row r="18" spans="1:10" ht="31.5" x14ac:dyDescent="0.25">
      <c r="A18" s="34"/>
      <c r="B18" s="6" t="s">
        <v>24</v>
      </c>
      <c r="C18" s="14" t="s">
        <v>23</v>
      </c>
      <c r="D18" s="24" t="s">
        <v>39</v>
      </c>
      <c r="E18" s="19">
        <v>42</v>
      </c>
      <c r="F18" s="21">
        <v>4.47</v>
      </c>
      <c r="G18" s="19">
        <f>E18*68.97/30</f>
        <v>96.557999999999993</v>
      </c>
      <c r="H18" s="19">
        <f>E18*1.68/30</f>
        <v>2.3519999999999999</v>
      </c>
      <c r="I18" s="19">
        <f>E18*0.33/30</f>
        <v>0.46200000000000002</v>
      </c>
      <c r="J18" s="41">
        <f>E18*14.82/30</f>
        <v>20.748000000000001</v>
      </c>
    </row>
    <row r="19" spans="1:10" ht="15.75" x14ac:dyDescent="0.25">
      <c r="A19" s="34"/>
      <c r="B19" s="12"/>
      <c r="C19" s="26"/>
      <c r="D19" s="13"/>
      <c r="E19" s="20">
        <f>E12+E13+E14+E15+E16+E17+E18</f>
        <v>792</v>
      </c>
      <c r="F19" s="20">
        <f>SUM(F12:F18)-0.02</f>
        <v>150.84999999999997</v>
      </c>
      <c r="G19" s="20">
        <f>G12+G13+G14+G15+G16+G17+G18+0.01</f>
        <v>789.52799999999991</v>
      </c>
      <c r="H19" s="20">
        <f>H12+H13+H14+H15+H16+H17+H18</f>
        <v>29.232000000000003</v>
      </c>
      <c r="I19" s="20">
        <f t="shared" ref="I19" si="1">I12+I13+I14+I15+I16+I17+I18</f>
        <v>27.362000000000002</v>
      </c>
      <c r="J19" s="51">
        <f>SUM(J12:J18)</f>
        <v>106.508</v>
      </c>
    </row>
    <row r="20" spans="1:10" ht="15.75" thickBot="1" x14ac:dyDescent="0.3">
      <c r="A20" s="52"/>
      <c r="B20" s="1"/>
      <c r="C20" s="27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H19:J19 G19" unlockedFormula="1"/>
    <ignoredError sqref="C12 C16 C14" numberStoredAsText="1"/>
    <ignoredError sqref="F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