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F10" i="1"/>
  <c r="F21" i="1" l="1"/>
  <c r="J14" i="1" l="1"/>
  <c r="I14" i="1"/>
  <c r="H14" i="1"/>
  <c r="G14" i="1"/>
  <c r="J13" i="1"/>
  <c r="I13" i="1"/>
  <c r="H13" i="1"/>
  <c r="G13" i="1"/>
  <c r="J5" i="1" l="1"/>
  <c r="I5" i="1"/>
  <c r="H5" i="1"/>
  <c r="G5" i="1"/>
  <c r="J7" i="1"/>
  <c r="I7" i="1"/>
  <c r="H7" i="1"/>
  <c r="G7" i="1"/>
  <c r="J15" i="1" l="1"/>
  <c r="H4" i="1" l="1"/>
  <c r="I16" i="1" l="1"/>
  <c r="H15" i="1"/>
  <c r="G16" i="1"/>
  <c r="E10" i="1" l="1"/>
  <c r="J4" i="1" l="1"/>
  <c r="I4" i="1"/>
  <c r="G4" i="1"/>
  <c r="J8" i="1"/>
  <c r="I8" i="1"/>
  <c r="I10" i="1" s="1"/>
  <c r="H8" i="1"/>
  <c r="G8" i="1"/>
  <c r="H10" i="1" l="1"/>
  <c r="G10" i="1"/>
  <c r="J16" i="1"/>
  <c r="H16" i="1"/>
  <c r="I15" i="1"/>
  <c r="G15" i="1"/>
  <c r="E21" i="1"/>
  <c r="J19" i="1" l="1"/>
  <c r="I19" i="1"/>
  <c r="H19" i="1"/>
  <c r="G19" i="1"/>
  <c r="J18" i="1"/>
  <c r="J21" i="1" s="1"/>
  <c r="I18" i="1"/>
  <c r="I21" i="1" s="1"/>
  <c r="H18" i="1"/>
  <c r="G18" i="1"/>
  <c r="G21" i="1" s="1"/>
  <c r="H21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<sst xmlns="http://schemas.openxmlformats.org/spreadsheetml/2006/main" count="50" uniqueCount="43">
  <si>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</si>
  <si>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</si>
  <si>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</si>
  <si>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</si>
  <si>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</si>
  <si>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</si>
  <si>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</si>
  <si>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</si>
  <si>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</si>
  <si>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</si>
  <si>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</si>
  <si>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</si>
  <si>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</si>
  <si>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</si>
  <si>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</si>
  <si>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</si>
  <si>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</si>
  <si>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</si>
  <si>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</si>
  <si>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</si>
  <si>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</si>
  <si>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</si>
  <si>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</si>
  <si>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</si>
  <si>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948</t>
  </si>
  <si>
    <t>Картофельное пюре</t>
  </si>
  <si>
    <t>44379</t>
  </si>
  <si>
    <t>Тефтели рыбные в соусе</t>
  </si>
  <si>
    <t>44236</t>
  </si>
  <si>
    <t>Мясо кур отварное в соусе</t>
  </si>
  <si>
    <t>18.7</t>
  </si>
  <si>
    <t>Хлеб пшеничный витаминизированный</t>
  </si>
  <si>
    <t>гор.напиток</t>
  </si>
  <si>
    <t>Кисель</t>
  </si>
  <si>
    <t>Щи с капустой, картофелем, сметаной, мясом, зеленью</t>
  </si>
  <si>
    <t>Хлеб ржано-пшеничный витаминизированный</t>
  </si>
  <si>
    <t>Рис припущенный</t>
  </si>
  <si>
    <t>Напиток "Золотой шар"</t>
  </si>
  <si>
    <t>Бутерброд с сыром</t>
  </si>
  <si>
    <t>305</t>
  </si>
  <si>
    <t>37/10</t>
  </si>
  <si>
    <t>Салат из огурцов, помидор с маслом растительным и зеленью</t>
  </si>
  <si>
    <t>21/1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</si>
</sst>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165" fontId="7" fillId="0" borderId="0" applyFont="0" applyFill="0" applyBorder="0" applyAlignment="0" applyProtection="0"/>
    <xf numFmtId="0" fontId="11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11" fillId="0" borderId="0"/>
    <xf numFmtId="0" fontId="1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9" fillId="0" borderId="1" xfId="5" applyBorder="1"/>
    <xf numFmtId="0" fontId="9" fillId="3" borderId="1" xfId="5" applyFill="1" applyBorder="1" applyProtection="1">
      <protection locked="0"/>
    </xf>
    <xf numFmtId="0" fontId="9" fillId="3" borderId="1" xfId="5" applyFill="1" applyBorder="1" applyAlignment="1" applyProtection="1">
      <alignment wrapText="1"/>
      <protection locked="0"/>
    </xf>
    <xf numFmtId="1" fontId="9" fillId="3" borderId="1" xfId="5" applyNumberFormat="1" applyFill="1" applyBorder="1" applyProtection="1">
      <protection locked="0"/>
    </xf>
    <xf numFmtId="2" fontId="9" fillId="3" borderId="1" xfId="5" applyNumberFormat="1" applyFill="1" applyBorder="1" applyProtection="1">
      <protection locked="0"/>
    </xf>
    <xf numFmtId="1" fontId="9" fillId="3" borderId="3" xfId="5" applyNumberFormat="1" applyFill="1" applyBorder="1" applyProtection="1">
      <protection locked="0"/>
    </xf>
    <xf numFmtId="0" fontId="9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8" fillId="4" borderId="0" xfId="7" applyNumberFormat="1" applyFont="1" applyFill="1" applyBorder="1" applyAlignment="1">
      <alignment horizontal="left" vertical="center"/>
    </xf>
    <xf numFmtId="2" fontId="8" fillId="0" borderId="0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vertical="center"/>
    </xf>
    <xf numFmtId="0" fontId="10" fillId="0" borderId="1" xfId="7" applyFont="1" applyFill="1" applyBorder="1" applyAlignment="1">
      <alignment horizontal="left" vertical="center" wrapText="1"/>
    </xf>
    <xf numFmtId="2" fontId="12" fillId="0" borderId="1" xfId="7" applyNumberFormat="1" applyFont="1" applyFill="1" applyBorder="1" applyAlignment="1">
      <alignment horizontal="left" vertical="center" wrapText="1"/>
    </xf>
    <xf numFmtId="2" fontId="10" fillId="4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12" fillId="0" borderId="1" xfId="7" applyNumberFormat="1" applyFont="1" applyFill="1" applyBorder="1" applyAlignment="1">
      <alignment horizontal="left" vertical="center"/>
    </xf>
    <xf numFmtId="2" fontId="8" fillId="0" borderId="1" xfId="8" applyNumberFormat="1" applyFont="1" applyBorder="1" applyAlignment="1">
      <alignment horizontal="left" vertical="center"/>
    </xf>
    <xf numFmtId="2" fontId="8" fillId="0" borderId="1" xfId="9" applyNumberFormat="1" applyFont="1" applyFill="1" applyBorder="1" applyAlignment="1">
      <alignment horizontal="left" vertical="center"/>
    </xf>
    <xf numFmtId="49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10" fillId="0" borderId="1" xfId="7" applyNumberFormat="1" applyFont="1" applyFill="1" applyBorder="1" applyAlignment="1">
      <alignment horizontal="left" vertical="center" wrapText="1"/>
    </xf>
    <xf numFmtId="1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0" fillId="0" borderId="1" xfId="7" applyNumberFormat="1" applyFont="1" applyBorder="1" applyAlignment="1">
      <alignment horizontal="left" vertical="center"/>
    </xf>
    <xf numFmtId="0" fontId="2" fillId="0" borderId="1" xfId="5" applyFont="1" applyBorder="1"/>
    <xf numFmtId="1" fontId="8" fillId="0" borderId="1" xfId="7" applyNumberFormat="1" applyFont="1" applyFill="1" applyBorder="1" applyAlignment="1">
      <alignment horizontal="left" vertical="center"/>
    </xf>
    <xf numFmtId="49" fontId="8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0" fontId="8" fillId="0" borderId="1" xfId="7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8" fillId="0" borderId="3" xfId="7" applyNumberFormat="1" applyFont="1" applyBorder="1" applyAlignment="1">
      <alignment horizontal="left" vertical="center"/>
    </xf>
    <xf numFmtId="2" fontId="10" fillId="0" borderId="3" xfId="7" applyNumberFormat="1" applyFont="1" applyFill="1" applyBorder="1" applyAlignment="1">
      <alignment horizontal="left" vertical="center"/>
    </xf>
    <xf numFmtId="2" fontId="8" fillId="0" borderId="1" xfId="5" applyNumberFormat="1" applyFont="1" applyBorder="1" applyAlignment="1">
      <alignment horizontal="left" vertical="center" wrapText="1"/>
    </xf>
    <xf numFmtId="2" fontId="12" fillId="0" borderId="3" xfId="7" applyNumberFormat="1" applyFont="1" applyFill="1" applyBorder="1" applyAlignment="1">
      <alignment horizontal="left" vertical="center" wrapText="1"/>
    </xf>
    <xf numFmtId="2" fontId="12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2" fontId="8" fillId="0" borderId="1" xfId="7" applyNumberFormat="1" applyFont="1" applyFill="1" applyBorder="1" applyAlignment="1">
      <alignment vertical="center" wrapText="1"/>
    </xf>
    <xf numFmtId="49" fontId="10" fillId="2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49" fontId="8" fillId="4" borderId="1" xfId="7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2" fontId="8" fillId="5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20">
    <cellStyle name="Обычный" xfId="0" builtinId="0"/>
    <cellStyle name="Обычный 11" xfId="1"/>
    <cellStyle name="Обычный 12" xfId="2"/>
    <cellStyle name="Обычный 2" xfId="4"/>
    <cellStyle name="Обычный 2 2" xfId="14"/>
    <cellStyle name="Обычный 2 3" xfId="12"/>
    <cellStyle name="Обычный 3" xfId="7"/>
    <cellStyle name="Обычный 3 2" xfId="15"/>
    <cellStyle name="Обычный 3 3" xfId="16"/>
    <cellStyle name="Обычный 3 4" xfId="17"/>
    <cellStyle name="Обычный 3 5" xfId="18"/>
    <cellStyle name="Обычный 3 6" xfId="19"/>
    <cellStyle name="Обычный 4" xfId="5"/>
    <cellStyle name="Обычный 4 2" xfId="13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6" t="s">
        <v>0</v>
      </c>
      <c r="B1" s="58"/>
      <c r="C1" s="58"/>
      <c r="D1" s="59"/>
      <c r="E1" s="37" t="s">
        <v>17</v>
      </c>
      <c r="F1" s="38"/>
      <c r="G1" s="37"/>
      <c r="H1" s="37"/>
      <c r="I1" s="37" t="s">
        <v>1</v>
      </c>
      <c r="J1" s="39">
        <v>46288</v>
      </c>
    </row>
    <row r="2" spans="1:11" ht="7.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1" x14ac:dyDescent="0.25">
      <c r="A3" s="43" t="s">
        <v>2</v>
      </c>
      <c r="B3" s="44" t="s">
        <v>3</v>
      </c>
      <c r="C3" s="44" t="s">
        <v>18</v>
      </c>
      <c r="D3" s="44" t="s">
        <v>4</v>
      </c>
      <c r="E3" s="44" t="s">
        <v>19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5.75" x14ac:dyDescent="0.25">
      <c r="A4" s="60" t="s">
        <v>10</v>
      </c>
      <c r="B4" s="31" t="s">
        <v>21</v>
      </c>
      <c r="C4" s="24" t="s">
        <v>28</v>
      </c>
      <c r="D4" s="25" t="s">
        <v>29</v>
      </c>
      <c r="E4" s="28">
        <v>90</v>
      </c>
      <c r="F4" s="28">
        <v>64.14</v>
      </c>
      <c r="G4" s="29">
        <f>200*E4/100</f>
        <v>180</v>
      </c>
      <c r="H4" s="29">
        <f>11.6*E4/100</f>
        <v>10.44</v>
      </c>
      <c r="I4" s="29">
        <f>12.1*E4/100</f>
        <v>10.89</v>
      </c>
      <c r="J4" s="46">
        <f>11.2*E4/100</f>
        <v>10.079999999999998</v>
      </c>
    </row>
    <row r="5" spans="1:11" ht="15.75" x14ac:dyDescent="0.25">
      <c r="A5" s="60"/>
      <c r="B5" s="31" t="s">
        <v>15</v>
      </c>
      <c r="C5" s="33" t="s">
        <v>39</v>
      </c>
      <c r="D5" s="25" t="s">
        <v>36</v>
      </c>
      <c r="E5" s="26">
        <v>150</v>
      </c>
      <c r="F5" s="30">
        <v>15.01</v>
      </c>
      <c r="G5" s="29">
        <f>210*E5/150</f>
        <v>210</v>
      </c>
      <c r="H5" s="28">
        <f>3.6*E5/150</f>
        <v>3.6</v>
      </c>
      <c r="I5" s="28">
        <f>5.4*E5/150</f>
        <v>5.4</v>
      </c>
      <c r="J5" s="47">
        <f>36.68*E5/150</f>
        <v>36.68</v>
      </c>
    </row>
    <row r="6" spans="1:11" ht="15.75" x14ac:dyDescent="0.25">
      <c r="A6" s="60"/>
      <c r="B6" s="34" t="s">
        <v>32</v>
      </c>
      <c r="C6" s="33" t="s">
        <v>40</v>
      </c>
      <c r="D6" s="25" t="s">
        <v>37</v>
      </c>
      <c r="E6" s="26">
        <v>200</v>
      </c>
      <c r="F6" s="30">
        <v>12.61</v>
      </c>
      <c r="G6" s="29">
        <v>48</v>
      </c>
      <c r="H6" s="28">
        <v>0</v>
      </c>
      <c r="I6" s="28">
        <v>0</v>
      </c>
      <c r="J6" s="47">
        <v>12</v>
      </c>
    </row>
    <row r="7" spans="1:11" ht="15.75" x14ac:dyDescent="0.25">
      <c r="A7" s="60"/>
      <c r="B7" s="31" t="s">
        <v>23</v>
      </c>
      <c r="C7" s="33">
        <v>44240</v>
      </c>
      <c r="D7" s="25" t="s">
        <v>38</v>
      </c>
      <c r="E7" s="54">
        <v>50</v>
      </c>
      <c r="F7" s="29">
        <v>36.17</v>
      </c>
      <c r="G7" s="29">
        <f>E7*153.24/60</f>
        <v>127.7</v>
      </c>
      <c r="H7" s="29">
        <f>E7*7.32/60</f>
        <v>6.1</v>
      </c>
      <c r="I7" s="29">
        <f>E7*4.44/60</f>
        <v>3.7000000000000006</v>
      </c>
      <c r="J7" s="46">
        <f>E7*21/60</f>
        <v>17.5</v>
      </c>
    </row>
    <row r="8" spans="1:11" ht="31.5" x14ac:dyDescent="0.25">
      <c r="A8" s="60"/>
      <c r="B8" s="31" t="s">
        <v>22</v>
      </c>
      <c r="C8" s="27" t="s">
        <v>20</v>
      </c>
      <c r="D8" s="52" t="s">
        <v>35</v>
      </c>
      <c r="E8" s="28">
        <v>20</v>
      </c>
      <c r="F8" s="23">
        <v>2.13</v>
      </c>
      <c r="G8" s="28">
        <f>E8*68.97/30</f>
        <v>45.980000000000004</v>
      </c>
      <c r="H8" s="28">
        <f>E8*1.68/30</f>
        <v>1.1200000000000001</v>
      </c>
      <c r="I8" s="28">
        <f>E8*0.33/30</f>
        <v>0.22000000000000003</v>
      </c>
      <c r="J8" s="47">
        <f>E8*14.82/30</f>
        <v>9.879999999999999</v>
      </c>
    </row>
    <row r="9" spans="1:11" ht="15.75" x14ac:dyDescent="0.25">
      <c r="A9" s="60"/>
      <c r="B9" s="6"/>
      <c r="C9" s="32"/>
      <c r="D9" s="48"/>
      <c r="E9" s="28"/>
      <c r="F9" s="23"/>
      <c r="G9" s="28"/>
      <c r="H9" s="28"/>
      <c r="I9" s="28"/>
      <c r="J9" s="47"/>
    </row>
    <row r="10" spans="1:11" ht="15.75" x14ac:dyDescent="0.25">
      <c r="A10" s="60"/>
      <c r="B10" s="6"/>
      <c r="C10" s="24"/>
      <c r="D10" s="26"/>
      <c r="E10" s="18">
        <f>E4+E5+E6+E7+E8+E9</f>
        <v>510</v>
      </c>
      <c r="F10" s="18">
        <f>F4+F5+F6+F7+F8+F9-0.01</f>
        <v>130.05000000000001</v>
      </c>
      <c r="G10" s="18">
        <f t="shared" ref="G10" si="0">G4+G5+G6+G7+G8+G9</f>
        <v>611.68000000000006</v>
      </c>
      <c r="H10" s="18">
        <f>H4+H5+H6+H7+H8+H9</f>
        <v>21.26</v>
      </c>
      <c r="I10" s="18">
        <f>I4+I5+I6+I7+I8+I9</f>
        <v>20.209999999999997</v>
      </c>
      <c r="J10" s="49">
        <f>J4+J5+J6+J7+J8+J9-0.01</f>
        <v>86.129999999999981</v>
      </c>
    </row>
    <row r="11" spans="1:11" x14ac:dyDescent="0.25">
      <c r="A11" s="40" t="s">
        <v>11</v>
      </c>
      <c r="B11" s="12"/>
      <c r="C11" s="7"/>
      <c r="D11" s="8"/>
      <c r="E11" s="9"/>
      <c r="F11" s="10"/>
      <c r="G11" s="9"/>
      <c r="H11" s="9"/>
      <c r="I11" s="9"/>
      <c r="J11" s="11"/>
    </row>
    <row r="12" spans="1:11" ht="15.75" x14ac:dyDescent="0.25">
      <c r="A12" s="40"/>
      <c r="B12" s="7"/>
      <c r="C12" s="7"/>
      <c r="D12" s="53"/>
      <c r="E12" s="9"/>
      <c r="F12" s="10"/>
      <c r="G12" s="9"/>
      <c r="H12" s="9"/>
      <c r="I12" s="9"/>
      <c r="J12" s="11"/>
    </row>
    <row r="13" spans="1:11" ht="31.5" x14ac:dyDescent="0.25">
      <c r="A13" s="40" t="s">
        <v>12</v>
      </c>
      <c r="B13" s="6" t="s">
        <v>13</v>
      </c>
      <c r="C13" s="55" t="s">
        <v>42</v>
      </c>
      <c r="D13" s="56" t="s">
        <v>41</v>
      </c>
      <c r="E13" s="19">
        <v>60</v>
      </c>
      <c r="F13" s="22">
        <v>17.05</v>
      </c>
      <c r="G13" s="20">
        <f>E13*74.4/60</f>
        <v>74.400000000000006</v>
      </c>
      <c r="H13" s="57">
        <f>0.72*E13/60</f>
        <v>0.72</v>
      </c>
      <c r="I13" s="57">
        <f>3.6*E13/60</f>
        <v>3.6</v>
      </c>
      <c r="J13" s="57">
        <f>9.72*E13/60</f>
        <v>9.7200000000000006</v>
      </c>
      <c r="K13" s="14"/>
    </row>
    <row r="14" spans="1:11" ht="31.5" x14ac:dyDescent="0.25">
      <c r="A14" s="40"/>
      <c r="B14" s="6" t="s">
        <v>14</v>
      </c>
      <c r="C14" s="24" t="s">
        <v>26</v>
      </c>
      <c r="D14" s="35" t="s">
        <v>34</v>
      </c>
      <c r="E14" s="28">
        <v>200</v>
      </c>
      <c r="F14" s="22">
        <v>26.18</v>
      </c>
      <c r="G14" s="28">
        <f>E14*130.4/200</f>
        <v>130.4</v>
      </c>
      <c r="H14" s="28">
        <f>E14*5.02/200</f>
        <v>5.0199999999999996</v>
      </c>
      <c r="I14" s="28">
        <f>E14*7.38/200</f>
        <v>7.38</v>
      </c>
      <c r="J14" s="47">
        <f>E14*9.4/200</f>
        <v>9.4</v>
      </c>
      <c r="K14" s="15"/>
    </row>
    <row r="15" spans="1:11" ht="15.75" x14ac:dyDescent="0.25">
      <c r="A15" s="40"/>
      <c r="B15" s="6" t="s">
        <v>21</v>
      </c>
      <c r="C15" s="33" t="s">
        <v>30</v>
      </c>
      <c r="D15" s="35" t="s">
        <v>27</v>
      </c>
      <c r="E15" s="28">
        <v>90</v>
      </c>
      <c r="F15" s="22">
        <v>70.38</v>
      </c>
      <c r="G15" s="28">
        <f>E15*140.77/100</f>
        <v>126.69300000000001</v>
      </c>
      <c r="H15" s="28">
        <f>E15*10.07/100</f>
        <v>9.0630000000000006</v>
      </c>
      <c r="I15" s="28">
        <f>E15*7.08/100</f>
        <v>6.3720000000000008</v>
      </c>
      <c r="J15" s="47">
        <f>E15*9.05/100+0.01</f>
        <v>8.1550000000000011</v>
      </c>
      <c r="K15" s="15"/>
    </row>
    <row r="16" spans="1:11" ht="15.75" x14ac:dyDescent="0.25">
      <c r="A16" s="40"/>
      <c r="B16" s="6" t="s">
        <v>15</v>
      </c>
      <c r="C16" s="24">
        <v>44258</v>
      </c>
      <c r="D16" s="17" t="s">
        <v>25</v>
      </c>
      <c r="E16" s="28">
        <v>150</v>
      </c>
      <c r="F16" s="22">
        <v>22.11</v>
      </c>
      <c r="G16" s="28">
        <f>E16*128/150</f>
        <v>128</v>
      </c>
      <c r="H16" s="28">
        <f>E16*3.17/150</f>
        <v>3.17</v>
      </c>
      <c r="I16" s="28">
        <f>E16*3.6/150</f>
        <v>3.6</v>
      </c>
      <c r="J16" s="47">
        <f>E16*20.4/150</f>
        <v>20.399999999999999</v>
      </c>
      <c r="K16" s="15"/>
    </row>
    <row r="17" spans="1:11" ht="15.75" x14ac:dyDescent="0.25">
      <c r="A17" s="40"/>
      <c r="B17" s="6" t="s">
        <v>16</v>
      </c>
      <c r="C17" s="24" t="s">
        <v>24</v>
      </c>
      <c r="D17" s="25" t="s">
        <v>33</v>
      </c>
      <c r="E17" s="28">
        <v>200</v>
      </c>
      <c r="F17" s="22">
        <v>5.67</v>
      </c>
      <c r="G17" s="28">
        <v>111</v>
      </c>
      <c r="H17" s="28">
        <v>0</v>
      </c>
      <c r="I17" s="28">
        <v>0</v>
      </c>
      <c r="J17" s="47">
        <v>27.8</v>
      </c>
      <c r="K17" s="15"/>
    </row>
    <row r="18" spans="1:11" ht="31.5" x14ac:dyDescent="0.25">
      <c r="A18" s="40"/>
      <c r="B18" s="6" t="s">
        <v>23</v>
      </c>
      <c r="C18" s="24" t="s">
        <v>20</v>
      </c>
      <c r="D18" s="52" t="s">
        <v>31</v>
      </c>
      <c r="E18" s="28">
        <v>50</v>
      </c>
      <c r="F18" s="23">
        <v>5.32</v>
      </c>
      <c r="G18" s="28">
        <f>E18*70.14/30</f>
        <v>116.9</v>
      </c>
      <c r="H18" s="28">
        <f>E18*2.37/30</f>
        <v>3.95</v>
      </c>
      <c r="I18" s="28">
        <f>E18*0.3/30</f>
        <v>0.5</v>
      </c>
      <c r="J18" s="47">
        <f>E18*14.49/30</f>
        <v>24.15</v>
      </c>
      <c r="K18" s="15"/>
    </row>
    <row r="19" spans="1:11" ht="31.5" x14ac:dyDescent="0.25">
      <c r="A19" s="40"/>
      <c r="B19" s="13" t="s">
        <v>22</v>
      </c>
      <c r="C19" s="24" t="s">
        <v>20</v>
      </c>
      <c r="D19" s="52" t="s">
        <v>35</v>
      </c>
      <c r="E19" s="28">
        <v>39</v>
      </c>
      <c r="F19" s="23">
        <v>4.1500000000000004</v>
      </c>
      <c r="G19" s="28">
        <f>E19*68.97/30</f>
        <v>89.661000000000001</v>
      </c>
      <c r="H19" s="28">
        <f>E19*1.68/30</f>
        <v>2.1839999999999997</v>
      </c>
      <c r="I19" s="28">
        <f>E19*0.33/30</f>
        <v>0.42900000000000005</v>
      </c>
      <c r="J19" s="47">
        <f>E19*14.82/30</f>
        <v>19.266000000000002</v>
      </c>
      <c r="K19" s="15"/>
    </row>
    <row r="20" spans="1:11" ht="15.75" x14ac:dyDescent="0.25">
      <c r="A20" s="40"/>
      <c r="B20" s="13"/>
      <c r="C20" s="27"/>
      <c r="D20" s="16"/>
      <c r="E20" s="28"/>
      <c r="F20" s="30"/>
      <c r="G20" s="28"/>
      <c r="H20" s="29"/>
      <c r="I20" s="29"/>
      <c r="J20" s="46"/>
      <c r="K20" s="15"/>
    </row>
    <row r="21" spans="1:11" ht="15.75" x14ac:dyDescent="0.25">
      <c r="A21" s="40"/>
      <c r="B21" s="13"/>
      <c r="C21" s="24"/>
      <c r="D21" s="17"/>
      <c r="E21" s="21">
        <f>E13+E14+E15+E16+E17+E18+E19</f>
        <v>789</v>
      </c>
      <c r="F21" s="21">
        <f>F13+F14+F15+F16+F17+F18+F19-0.01</f>
        <v>150.85</v>
      </c>
      <c r="G21" s="21">
        <f>G13+G14+G15+G16+G17+G18+G19</f>
        <v>777.05400000000009</v>
      </c>
      <c r="H21" s="21">
        <f t="shared" ref="H21" si="1">H13+H14+H15+H16+H17+H18+H19</f>
        <v>24.106999999999999</v>
      </c>
      <c r="I21" s="21">
        <f>I13+I14+I15+I16+I17+I18+I19</f>
        <v>21.881</v>
      </c>
      <c r="J21" s="50">
        <f>J13+J14+J15+J16+J17+J18+J19-0.01</f>
        <v>118.881</v>
      </c>
    </row>
    <row r="22" spans="1:11" ht="15.75" thickBot="1" x14ac:dyDescent="0.3">
      <c r="A22" s="51"/>
      <c r="B22" s="1"/>
      <c r="C22" s="1"/>
      <c r="D22" s="5"/>
      <c r="E22" s="2"/>
      <c r="F22" s="4"/>
      <c r="G22" s="2"/>
      <c r="H22" s="2"/>
      <c r="I22" s="2"/>
      <c r="J22" s="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17 C14 C4" numberStoredAsText="1"/>
    <ignoredError sqref="F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2026-09-11T03:24:55Z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